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6-2028\Для ПУБЛИЧНЫХ СЛУШАНИЙ проект на 2026-2028 годы\"/>
    </mc:Choice>
  </mc:AlternateContent>
  <bookViews>
    <workbookView xWindow="2835" yWindow="-105" windowWidth="14520" windowHeight="11760" activeTab="1"/>
  </bookViews>
  <sheets>
    <sheet name="приложение " sheetId="8" r:id="rId1"/>
    <sheet name="приложение  (2)" sheetId="9" r:id="rId2"/>
  </sheets>
  <definedNames>
    <definedName name="_xlnm._FilterDatabase" localSheetId="0" hidden="1">'приложение '!$A$15:$IU$15</definedName>
    <definedName name="_xlnm._FilterDatabase" localSheetId="1" hidden="1">'приложение  (2)'!$A$15:$IU$15</definedName>
    <definedName name="_xlnm.Print_Titles" localSheetId="0">'приложение '!$15:$15</definedName>
    <definedName name="_xlnm.Print_Titles" localSheetId="1">'приложение  (2)'!$15:$15</definedName>
    <definedName name="_xlnm.Print_Area" localSheetId="0">'приложение '!$B$1:$K$72</definedName>
    <definedName name="_xlnm.Print_Area" localSheetId="1">'приложение  (2)'!$B$1:$K$64</definedName>
  </definedNames>
  <calcPr calcId="152511"/>
</workbook>
</file>

<file path=xl/calcChain.xml><?xml version="1.0" encoding="utf-8"?>
<calcChain xmlns="http://schemas.openxmlformats.org/spreadsheetml/2006/main">
  <c r="G60" i="9" l="1"/>
  <c r="G59" i="9" s="1"/>
  <c r="G58" i="9" s="1"/>
  <c r="F63" i="9"/>
  <c r="F62" i="9"/>
  <c r="K41" i="9" l="1"/>
  <c r="I63" i="9"/>
  <c r="I62" i="9"/>
  <c r="I61" i="9"/>
  <c r="F61" i="9"/>
  <c r="K60" i="9"/>
  <c r="K59" i="9" s="1"/>
  <c r="K58" i="9" s="1"/>
  <c r="J60" i="9"/>
  <c r="H60" i="9"/>
  <c r="H59" i="9" s="1"/>
  <c r="I57" i="9"/>
  <c r="F57" i="9"/>
  <c r="I56" i="9"/>
  <c r="F56" i="9"/>
  <c r="K55" i="9"/>
  <c r="K54" i="9" s="1"/>
  <c r="K49" i="9" s="1"/>
  <c r="J55" i="9"/>
  <c r="H55" i="9"/>
  <c r="G55" i="9"/>
  <c r="G54" i="9" s="1"/>
  <c r="I53" i="9"/>
  <c r="F53" i="9"/>
  <c r="I52" i="9"/>
  <c r="F52" i="9"/>
  <c r="J51" i="9"/>
  <c r="I51" i="9" s="1"/>
  <c r="G51" i="9"/>
  <c r="F51" i="9" s="1"/>
  <c r="J48" i="9"/>
  <c r="I48" i="9" s="1"/>
  <c r="F46" i="9"/>
  <c r="H45" i="9"/>
  <c r="H44" i="9" s="1"/>
  <c r="H43" i="9" s="1"/>
  <c r="G44" i="9"/>
  <c r="G43" i="9" s="1"/>
  <c r="J42" i="9"/>
  <c r="I42" i="9" s="1"/>
  <c r="J39" i="9"/>
  <c r="I39" i="9" s="1"/>
  <c r="K38" i="9"/>
  <c r="K37" i="9" s="1"/>
  <c r="F36" i="9"/>
  <c r="I35" i="9"/>
  <c r="G34" i="9"/>
  <c r="F34" i="9" s="1"/>
  <c r="H33" i="9"/>
  <c r="H30" i="9" s="1"/>
  <c r="G33" i="9"/>
  <c r="F32" i="9"/>
  <c r="G31" i="9"/>
  <c r="F29" i="9"/>
  <c r="J28" i="9"/>
  <c r="J27" i="9" s="1"/>
  <c r="G28" i="9"/>
  <c r="F28" i="9" s="1"/>
  <c r="G24" i="9"/>
  <c r="G23" i="9" s="1"/>
  <c r="G21" i="9"/>
  <c r="F21" i="9" s="1"/>
  <c r="J20" i="9"/>
  <c r="I20" i="9" s="1"/>
  <c r="G20" i="9"/>
  <c r="F20" i="9" s="1"/>
  <c r="F55" i="9" l="1"/>
  <c r="J41" i="9"/>
  <c r="I41" i="9" s="1"/>
  <c r="G50" i="9"/>
  <c r="G49" i="9" s="1"/>
  <c r="I55" i="9"/>
  <c r="G27" i="9"/>
  <c r="F27" i="9" s="1"/>
  <c r="F45" i="9"/>
  <c r="I60" i="9"/>
  <c r="G19" i="9"/>
  <c r="G18" i="9" s="1"/>
  <c r="J38" i="9"/>
  <c r="J47" i="9"/>
  <c r="J50" i="9"/>
  <c r="I50" i="9" s="1"/>
  <c r="F33" i="9"/>
  <c r="F23" i="9"/>
  <c r="G22" i="9"/>
  <c r="F22" i="9" s="1"/>
  <c r="F59" i="9"/>
  <c r="H58" i="9"/>
  <c r="F58" i="9" s="1"/>
  <c r="J26" i="9"/>
  <c r="I27" i="9"/>
  <c r="F24" i="9"/>
  <c r="I28" i="9"/>
  <c r="G30" i="9"/>
  <c r="F30" i="9" s="1"/>
  <c r="F43" i="9"/>
  <c r="I47" i="9"/>
  <c r="F60" i="9"/>
  <c r="J19" i="9"/>
  <c r="I19" i="9" s="1"/>
  <c r="H25" i="9"/>
  <c r="H16" i="9" s="1"/>
  <c r="J54" i="9"/>
  <c r="I54" i="9" s="1"/>
  <c r="F31" i="9"/>
  <c r="F50" i="9"/>
  <c r="J33" i="9"/>
  <c r="I33" i="9" s="1"/>
  <c r="F44" i="9"/>
  <c r="J59" i="9"/>
  <c r="K25" i="9"/>
  <c r="K16" i="9" s="1"/>
  <c r="K64" i="9" s="1"/>
  <c r="H54" i="9"/>
  <c r="H49" i="9" s="1"/>
  <c r="I59" i="9" l="1"/>
  <c r="J58" i="9"/>
  <c r="I58" i="9" s="1"/>
  <c r="G17" i="9"/>
  <c r="F17" i="9" s="1"/>
  <c r="I26" i="9"/>
  <c r="J37" i="9"/>
  <c r="J49" i="9"/>
  <c r="I49" i="9" s="1"/>
  <c r="F19" i="9"/>
  <c r="F18" i="9"/>
  <c r="I38" i="9"/>
  <c r="G26" i="9"/>
  <c r="F26" i="9" s="1"/>
  <c r="I37" i="9"/>
  <c r="H64" i="9"/>
  <c r="J18" i="9"/>
  <c r="G25" i="9"/>
  <c r="J17" i="9"/>
  <c r="I18" i="9"/>
  <c r="F54" i="9"/>
  <c r="F49" i="9"/>
  <c r="J30" i="9"/>
  <c r="J25" i="9" s="1"/>
  <c r="I17" i="9" l="1"/>
  <c r="I25" i="9"/>
  <c r="I30" i="9"/>
  <c r="F25" i="9"/>
  <c r="G16" i="9"/>
  <c r="G64" i="9" s="1"/>
  <c r="J16" i="9" l="1"/>
  <c r="F16" i="9"/>
  <c r="F64" i="9"/>
  <c r="I64" i="9" l="1"/>
  <c r="J64" i="9"/>
  <c r="I16" i="9"/>
  <c r="J24" i="8" l="1"/>
  <c r="I35" i="8"/>
  <c r="I36" i="8"/>
  <c r="J20" i="8" l="1"/>
  <c r="J21" i="8"/>
  <c r="J28" i="8"/>
  <c r="J32" i="8"/>
  <c r="K47" i="8"/>
  <c r="J48" i="8"/>
  <c r="K34" i="8"/>
  <c r="K33" i="8" s="1"/>
  <c r="J34" i="8"/>
  <c r="J33" i="8" s="1"/>
  <c r="J56" i="8"/>
  <c r="J55" i="8" s="1"/>
  <c r="I55" i="8" s="1"/>
  <c r="K55" i="8"/>
  <c r="H55" i="8"/>
  <c r="G55" i="8"/>
  <c r="F56" i="8"/>
  <c r="J39" i="8"/>
  <c r="N51" i="8" s="1"/>
  <c r="J42" i="8"/>
  <c r="I42" i="8" s="1"/>
  <c r="F42" i="8"/>
  <c r="K41" i="8"/>
  <c r="H41" i="8"/>
  <c r="N34" i="8" l="1"/>
  <c r="J41" i="8"/>
  <c r="I41" i="8" s="1"/>
  <c r="F55" i="8"/>
  <c r="I56" i="8"/>
  <c r="K38" i="8" l="1"/>
  <c r="K37" i="8" s="1"/>
  <c r="J38" i="8"/>
  <c r="J37" i="8" s="1"/>
  <c r="I37" i="8" s="1"/>
  <c r="H38" i="8"/>
  <c r="G38" i="8"/>
  <c r="I39" i="8"/>
  <c r="F39" i="8"/>
  <c r="I38" i="8" l="1"/>
  <c r="F40" i="8"/>
  <c r="G34" i="8" l="1"/>
  <c r="G33" i="8" s="1"/>
  <c r="F48" i="8"/>
  <c r="H47" i="8"/>
  <c r="F47" i="8" s="1"/>
  <c r="H33" i="8"/>
  <c r="F34" i="8"/>
  <c r="J31" i="8"/>
  <c r="G31" i="8"/>
  <c r="G28" i="8"/>
  <c r="G27" i="8" s="1"/>
  <c r="G26" i="8" s="1"/>
  <c r="G24" i="8"/>
  <c r="G23" i="8" s="1"/>
  <c r="G21" i="8"/>
  <c r="F21" i="8" s="1"/>
  <c r="G20" i="8"/>
  <c r="F20" i="8" s="1"/>
  <c r="G19" i="8" l="1"/>
  <c r="H51" i="8" l="1"/>
  <c r="G51" i="8"/>
  <c r="F54" i="8"/>
  <c r="F38" i="8" l="1"/>
  <c r="F36" i="8"/>
  <c r="G22" i="8"/>
  <c r="G46" i="8" l="1"/>
  <c r="I48" i="8" l="1"/>
  <c r="J46" i="8" l="1"/>
  <c r="J45" i="8" s="1"/>
  <c r="K30" i="8" l="1"/>
  <c r="H30" i="8"/>
  <c r="I34" i="8"/>
  <c r="K46" i="8"/>
  <c r="K45" i="8" s="1"/>
  <c r="H46" i="8"/>
  <c r="K25" i="8" l="1"/>
  <c r="F33" i="8"/>
  <c r="I33" i="8"/>
  <c r="F52" i="8" l="1"/>
  <c r="F53" i="8"/>
  <c r="F49" i="8"/>
  <c r="F50" i="8"/>
  <c r="K16" i="8" l="1"/>
  <c r="I47" i="8"/>
  <c r="H45" i="8" l="1"/>
  <c r="H25" i="8" s="1"/>
  <c r="H16" i="8" s="1"/>
  <c r="I46" i="8"/>
  <c r="I45" i="8"/>
  <c r="I29" i="8" l="1"/>
  <c r="J27" i="8"/>
  <c r="J26" i="8" s="1"/>
  <c r="F44" i="8"/>
  <c r="G43" i="8"/>
  <c r="G37" i="8" l="1"/>
  <c r="G41" i="8"/>
  <c r="F41" i="8" s="1"/>
  <c r="F43" i="8"/>
  <c r="J30" i="8"/>
  <c r="F46" i="8"/>
  <c r="F37" i="8"/>
  <c r="I31" i="8"/>
  <c r="I26" i="8"/>
  <c r="I27" i="8"/>
  <c r="I25" i="8" l="1"/>
  <c r="J25" i="8"/>
  <c r="I30" i="8"/>
  <c r="I21" i="8"/>
  <c r="I20" i="8"/>
  <c r="F24" i="8"/>
  <c r="J23" i="8"/>
  <c r="J22" i="8" s="1"/>
  <c r="G18" i="8" l="1"/>
  <c r="G17" i="8" s="1"/>
  <c r="J19" i="8"/>
  <c r="J18" i="8" s="1"/>
  <c r="J17" i="8" s="1"/>
  <c r="F18" i="8" l="1"/>
  <c r="F19" i="8"/>
  <c r="I18" i="8"/>
  <c r="I19" i="8"/>
  <c r="F23" i="8"/>
  <c r="I32" i="8"/>
  <c r="G30" i="8"/>
  <c r="F32" i="8"/>
  <c r="F31" i="8" l="1"/>
  <c r="I71" i="8" l="1"/>
  <c r="I70" i="8"/>
  <c r="I69" i="8"/>
  <c r="F69" i="8"/>
  <c r="J68" i="8"/>
  <c r="J67" i="8" s="1"/>
  <c r="I65" i="8"/>
  <c r="F65" i="8"/>
  <c r="I64" i="8"/>
  <c r="F64" i="8"/>
  <c r="J63" i="8"/>
  <c r="G63" i="8"/>
  <c r="G62" i="8" s="1"/>
  <c r="I61" i="8"/>
  <c r="F61" i="8"/>
  <c r="I60" i="8"/>
  <c r="F60" i="8"/>
  <c r="J59" i="8"/>
  <c r="G59" i="8"/>
  <c r="G45" i="8"/>
  <c r="F29" i="8"/>
  <c r="I28" i="8"/>
  <c r="F28" i="8"/>
  <c r="G25" i="8"/>
  <c r="I24" i="8"/>
  <c r="I59" i="8" l="1"/>
  <c r="J58" i="8"/>
  <c r="I58" i="8" s="1"/>
  <c r="F59" i="8"/>
  <c r="G58" i="8"/>
  <c r="F58" i="8" s="1"/>
  <c r="F51" i="8"/>
  <c r="K68" i="8"/>
  <c r="I68" i="8" s="1"/>
  <c r="H68" i="8"/>
  <c r="H67" i="8" s="1"/>
  <c r="H66" i="8" s="1"/>
  <c r="K63" i="8"/>
  <c r="K62" i="8" s="1"/>
  <c r="K57" i="8" s="1"/>
  <c r="I23" i="8"/>
  <c r="F27" i="8"/>
  <c r="F30" i="8"/>
  <c r="F45" i="8"/>
  <c r="I22" i="8"/>
  <c r="F26" i="8"/>
  <c r="J62" i="8"/>
  <c r="H63" i="8"/>
  <c r="H62" i="8" s="1"/>
  <c r="H57" i="8" s="1"/>
  <c r="F22" i="8"/>
  <c r="G16" i="8" l="1"/>
  <c r="F25" i="8"/>
  <c r="K67" i="8"/>
  <c r="K66" i="8" s="1"/>
  <c r="I66" i="8" s="1"/>
  <c r="F63" i="8"/>
  <c r="F68" i="8"/>
  <c r="H72" i="8"/>
  <c r="G57" i="8"/>
  <c r="F57" i="8" s="1"/>
  <c r="I63" i="8"/>
  <c r="F62" i="8"/>
  <c r="F67" i="8"/>
  <c r="F66" i="8"/>
  <c r="I62" i="8"/>
  <c r="J57" i="8"/>
  <c r="I57" i="8" s="1"/>
  <c r="I17" i="8"/>
  <c r="I67" i="8" l="1"/>
  <c r="K72" i="8"/>
  <c r="G72" i="8"/>
  <c r="J16" i="8"/>
  <c r="I16" i="8" s="1"/>
  <c r="F17" i="8"/>
  <c r="J72" i="8" l="1"/>
  <c r="I72" i="8" s="1"/>
  <c r="F72" i="8"/>
  <c r="F16" i="8"/>
</calcChain>
</file>

<file path=xl/sharedStrings.xml><?xml version="1.0" encoding="utf-8"?>
<sst xmlns="http://schemas.openxmlformats.org/spreadsheetml/2006/main" count="310" uniqueCount="103">
  <si>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</si>
  <si>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</si>
  <si>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</si>
  <si>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</si>
  <si>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</si>
  <si>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</si>
  <si>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</si>
  <si>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</si>
  <si>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</si>
  <si>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</si>
  <si>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</si>
  <si>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</si>
  <si>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</si>
  <si>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</si>
  <si>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</si>
  <si>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</si>
  <si>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</si>
  <si>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</si>
  <si>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</si>
  <si>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</si>
  <si>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</si>
  <si>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</si>
  <si>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</si>
  <si>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</si>
  <si>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</si>
  <si>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</si>
  <si>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</si>
  <si>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</si>
  <si>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</si>
  <si>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</si>
  <si>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</si>
  <si>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</si>
  <si>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</si>
  <si>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</si>
  <si>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</si>
  <si>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</si>
  <si>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</si>
  <si>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</si>
  <si>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</si>
  <si>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</si>
  <si>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</si>
  <si>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</si>
  <si>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</si>
  <si>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</si>
  <si>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</si>
  <si>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</si>
  <si>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>Обеспечение жильем семей, имеющих детей инвалидов, нуждающихся в улучшении жилищных условий</t>
  </si>
  <si>
    <t>Капитальный ремонт объектов культурного наследия</t>
  </si>
  <si>
    <t>0502</t>
  </si>
  <si>
    <t>Коммунальное хозяйство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</si>
  <si>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</si>
  <si>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2027 год всего расходов  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</si>
  <si>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</si>
  <si>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</si>
  <si>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>Устройство детских игровых и спортивных площадок</t>
  </si>
  <si>
    <t>1330144100</t>
  </si>
  <si>
    <t>Строительство (реконструкция)  мостов и путепроводов</t>
  </si>
  <si>
    <t>0709</t>
  </si>
  <si>
    <t>Другие вопросы в области образования</t>
  </si>
  <si>
    <t>Капитальный ремонт детских оздоровительных лагерей</t>
  </si>
  <si>
    <t>0801</t>
  </si>
  <si>
    <t>Культура</t>
  </si>
  <si>
    <t>Государственная экспертиза сметной документации, проектно-сметная документация, диагностика</t>
  </si>
  <si>
    <t>1340344300</t>
  </si>
  <si>
    <t>0640324200</t>
  </si>
  <si>
    <t>0640371520</t>
  </si>
  <si>
    <t>0540270820</t>
  </si>
  <si>
    <t>Капитальный ремонт культурно-досуговых центров</t>
  </si>
  <si>
    <t>1240244100</t>
  </si>
  <si>
    <t>1240324200</t>
  </si>
  <si>
    <t>0430140180</t>
  </si>
  <si>
    <t>04301S0180</t>
  </si>
  <si>
    <t>0430140200</t>
  </si>
  <si>
    <t>04301S0200</t>
  </si>
  <si>
    <t>Капитальный ремонт музеев</t>
  </si>
  <si>
    <t>0430240220</t>
  </si>
  <si>
    <t>04302S0220</t>
  </si>
  <si>
    <t>0230124200</t>
  </si>
  <si>
    <t>Строительство (реконструкция) автомобильных дорог общего пользования местного значения</t>
  </si>
  <si>
    <t xml:space="preserve">                                                                                                          Приложение 8</t>
  </si>
  <si>
    <t>151И455550</t>
  </si>
  <si>
    <t>Благоустройство дворовых территорий многоквартирных жилых домов, общественных и иных территорий г. Старый Оскол</t>
  </si>
  <si>
    <t>05301S3900</t>
  </si>
  <si>
    <t>0530173900</t>
  </si>
  <si>
    <t>1240224200</t>
  </si>
  <si>
    <t>0701</t>
  </si>
  <si>
    <t>Дошкольное образование</t>
  </si>
  <si>
    <t>Государственная экспертиза сметной документации, проектно-сметная документация</t>
  </si>
  <si>
    <t xml:space="preserve">      Приложение 4</t>
  </si>
  <si>
    <t>0430224200</t>
  </si>
  <si>
    <t xml:space="preserve">2028 год всего расходов  </t>
  </si>
  <si>
    <t>Старооскольского городского округа на плановый период 2027 и 2028 годов</t>
  </si>
  <si>
    <t>Капитальный ремонт детских садов</t>
  </si>
  <si>
    <t>0702</t>
  </si>
  <si>
    <t>Общее образование</t>
  </si>
  <si>
    <t>Капитальный ремонт школ</t>
  </si>
  <si>
    <t>1102</t>
  </si>
  <si>
    <t>Массовый спорт</t>
  </si>
  <si>
    <t>0730124200</t>
  </si>
  <si>
    <t>Капитальный ремонт спортивных учреждений</t>
  </si>
  <si>
    <t>Благоустройство дворовых территорий многоквартирных жилых домов г. Старый Оскол</t>
  </si>
  <si>
    <t xml:space="preserve">                                                                                                          к решению Совета депутатов     </t>
  </si>
  <si>
    <t xml:space="preserve">         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</si>
</sst>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210">
    <xf numFmtId="0" fontId="0" fillId="0" borderId="0" xfId="0"/>
    <xf numFmtId="0" fontId="7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2" fillId="2" borderId="0" xfId="0" applyFont="1" applyFill="1"/>
    <xf numFmtId="0" fontId="8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2" xfId="1" applyFont="1" applyFill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left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/>
    <xf numFmtId="0" fontId="8" fillId="2" borderId="0" xfId="0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2" fillId="2" borderId="1" xfId="2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/>
    <xf numFmtId="0" fontId="1" fillId="2" borderId="1" xfId="0" applyFont="1" applyFill="1" applyBorder="1"/>
    <xf numFmtId="0" fontId="1" fillId="2" borderId="0" xfId="0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vertical="center" wrapText="1"/>
    </xf>
    <xf numFmtId="164" fontId="7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1" xfId="0" applyFont="1" applyFill="1" applyBorder="1"/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3" fontId="1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wrapText="1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wrapText="1"/>
    </xf>
    <xf numFmtId="0" fontId="3" fillId="3" borderId="1" xfId="0" applyNumberFormat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/>
    </xf>
    <xf numFmtId="0" fontId="3" fillId="3" borderId="1" xfId="0" applyFont="1" applyFill="1" applyBorder="1" applyAlignment="1">
      <alignment horizontal="left"/>
    </xf>
    <xf numFmtId="16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2" borderId="7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1" fillId="4" borderId="0" xfId="0" applyNumberFormat="1" applyFont="1" applyFill="1" applyAlignment="1">
      <alignment horizont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3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49" fontId="2" fillId="3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49" fontId="3" fillId="0" borderId="1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49" fontId="2" fillId="0" borderId="2" xfId="1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4" fontId="7" fillId="0" borderId="0" xfId="0" applyNumberFormat="1" applyFont="1" applyFill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/>
    <xf numFmtId="0" fontId="8" fillId="0" borderId="0" xfId="0" applyFont="1" applyFill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center"/>
    </xf>
    <xf numFmtId="0" fontId="2" fillId="0" borderId="1" xfId="2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7" fillId="0" borderId="1" xfId="0" applyFont="1" applyFill="1" applyBorder="1"/>
    <xf numFmtId="0" fontId="1" fillId="0" borderId="1" xfId="0" applyFont="1" applyFill="1" applyBorder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3" fillId="0" borderId="7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164" fontId="7" fillId="0" borderId="0" xfId="0" applyNumberFormat="1" applyFont="1" applyFill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/>
    </xf>
    <xf numFmtId="0" fontId="7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77"/>
  <sheetViews>
    <sheetView view="pageBreakPreview" topLeftCell="B29" zoomScale="90" zoomScaleNormal="80" zoomScaleSheetLayoutView="90" workbookViewId="0">
      <selection activeCell="C39" sqref="C39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3.125" style="2" customWidth="1"/>
    <col min="4" max="4" width="5.625" style="2" customWidth="1"/>
    <col min="5" max="5" width="31.25" style="60" customWidth="1"/>
    <col min="6" max="6" width="11.5" style="46" customWidth="1"/>
    <col min="7" max="7" width="11.125" style="46" customWidth="1"/>
    <col min="8" max="8" width="11.375" style="46" customWidth="1"/>
    <col min="9" max="9" width="10.625" style="46" customWidth="1"/>
    <col min="10" max="10" width="10.375" style="46" customWidth="1"/>
    <col min="11" max="11" width="10" style="46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3" t="s">
        <v>79</v>
      </c>
      <c r="F1" s="4"/>
      <c r="G1" s="4"/>
      <c r="H1" s="4" t="s">
        <v>88</v>
      </c>
      <c r="I1" s="4"/>
      <c r="J1" s="1"/>
      <c r="K1" s="1"/>
    </row>
    <row r="2" spans="1:14" ht="16.5" x14ac:dyDescent="0.25">
      <c r="E2" s="3" t="s">
        <v>39</v>
      </c>
      <c r="F2" s="4"/>
      <c r="G2" s="4"/>
      <c r="H2" s="4"/>
      <c r="I2" s="1"/>
      <c r="J2" s="1"/>
      <c r="K2" s="1"/>
    </row>
    <row r="3" spans="1:14" ht="16.5" x14ac:dyDescent="0.25">
      <c r="E3" s="3" t="s">
        <v>40</v>
      </c>
      <c r="F3" s="4"/>
      <c r="G3" s="4"/>
      <c r="H3" s="4"/>
      <c r="I3" s="1"/>
      <c r="J3" s="1"/>
      <c r="K3" s="1"/>
    </row>
    <row r="4" spans="1:14" ht="14.25" customHeight="1" x14ac:dyDescent="0.25">
      <c r="E4" s="3"/>
      <c r="F4" s="5"/>
      <c r="G4" s="5"/>
      <c r="H4" s="124"/>
      <c r="I4" s="124"/>
      <c r="J4" s="124"/>
      <c r="K4" s="124"/>
    </row>
    <row r="5" spans="1:14" ht="81" hidden="1" customHeight="1" x14ac:dyDescent="0.25">
      <c r="E5" s="125"/>
      <c r="F5" s="125"/>
      <c r="G5" s="125"/>
      <c r="H5" s="125"/>
      <c r="I5" s="1"/>
      <c r="J5" s="1"/>
      <c r="K5" s="1"/>
    </row>
    <row r="6" spans="1:14" ht="16.5" x14ac:dyDescent="0.25">
      <c r="B6" s="123" t="s">
        <v>0</v>
      </c>
      <c r="C6" s="123"/>
      <c r="D6" s="123"/>
      <c r="E6" s="123"/>
      <c r="F6" s="123"/>
      <c r="G6" s="123"/>
      <c r="H6" s="123"/>
      <c r="I6" s="123"/>
      <c r="J6" s="123"/>
      <c r="K6" s="123"/>
    </row>
    <row r="7" spans="1:14" ht="16.5" x14ac:dyDescent="0.25">
      <c r="B7" s="123" t="s">
        <v>34</v>
      </c>
      <c r="C7" s="123"/>
      <c r="D7" s="123"/>
      <c r="E7" s="123"/>
      <c r="F7" s="123"/>
      <c r="G7" s="123"/>
      <c r="H7" s="123"/>
      <c r="I7" s="123"/>
      <c r="J7" s="123"/>
      <c r="K7" s="123"/>
    </row>
    <row r="8" spans="1:14" s="6" customFormat="1" ht="16.5" x14ac:dyDescent="0.25">
      <c r="B8" s="123" t="s">
        <v>38</v>
      </c>
      <c r="C8" s="123"/>
      <c r="D8" s="123"/>
      <c r="E8" s="123"/>
      <c r="F8" s="123"/>
      <c r="G8" s="123"/>
      <c r="H8" s="123"/>
      <c r="I8" s="123"/>
      <c r="J8" s="123"/>
      <c r="K8" s="123"/>
    </row>
    <row r="9" spans="1:14" s="6" customFormat="1" ht="16.5" x14ac:dyDescent="0.25">
      <c r="B9" s="123" t="s">
        <v>91</v>
      </c>
      <c r="C9" s="123"/>
      <c r="D9" s="123"/>
      <c r="E9" s="123"/>
      <c r="F9" s="123"/>
      <c r="G9" s="123"/>
      <c r="H9" s="123"/>
      <c r="I9" s="123"/>
      <c r="J9" s="123"/>
      <c r="K9" s="123"/>
    </row>
    <row r="10" spans="1:14" s="6" customFormat="1" ht="81" hidden="1" customHeight="1" x14ac:dyDescent="0.25">
      <c r="B10" s="123"/>
      <c r="C10" s="123"/>
      <c r="D10" s="123"/>
      <c r="E10" s="123"/>
      <c r="F10" s="123"/>
      <c r="G10" s="123"/>
      <c r="H10" s="123"/>
    </row>
    <row r="11" spans="1:14" ht="16.5" x14ac:dyDescent="0.25">
      <c r="B11" s="5"/>
      <c r="C11" s="5"/>
      <c r="D11" s="5"/>
      <c r="E11" s="3"/>
      <c r="F11" s="7"/>
      <c r="G11" s="7"/>
      <c r="H11" s="8"/>
      <c r="I11" s="7"/>
      <c r="J11" s="7"/>
      <c r="K11" s="8" t="s">
        <v>1</v>
      </c>
    </row>
    <row r="12" spans="1:14" ht="30.75" customHeight="1" x14ac:dyDescent="0.25">
      <c r="B12" s="126" t="s">
        <v>2</v>
      </c>
      <c r="C12" s="127"/>
      <c r="D12" s="128"/>
      <c r="E12" s="129" t="s">
        <v>37</v>
      </c>
      <c r="F12" s="129" t="s">
        <v>51</v>
      </c>
      <c r="G12" s="130" t="s">
        <v>3</v>
      </c>
      <c r="H12" s="130"/>
      <c r="I12" s="129" t="s">
        <v>90</v>
      </c>
      <c r="J12" s="130" t="s">
        <v>3</v>
      </c>
      <c r="K12" s="130"/>
    </row>
    <row r="13" spans="1:14" ht="15.75" customHeight="1" x14ac:dyDescent="0.25">
      <c r="B13" s="129" t="s">
        <v>33</v>
      </c>
      <c r="C13" s="129" t="s">
        <v>4</v>
      </c>
      <c r="D13" s="129" t="s">
        <v>5</v>
      </c>
      <c r="E13" s="129"/>
      <c r="F13" s="129"/>
      <c r="G13" s="129" t="s">
        <v>6</v>
      </c>
      <c r="H13" s="129" t="s">
        <v>7</v>
      </c>
      <c r="I13" s="129"/>
      <c r="J13" s="129" t="s">
        <v>6</v>
      </c>
      <c r="K13" s="129" t="s">
        <v>7</v>
      </c>
    </row>
    <row r="14" spans="1:14" ht="93" customHeight="1" x14ac:dyDescent="0.25">
      <c r="B14" s="129"/>
      <c r="C14" s="129"/>
      <c r="D14" s="129"/>
      <c r="E14" s="129"/>
      <c r="F14" s="129"/>
      <c r="G14" s="129"/>
      <c r="H14" s="129"/>
      <c r="I14" s="129"/>
      <c r="J14" s="129"/>
      <c r="K14" s="129"/>
    </row>
    <row r="15" spans="1:14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  <c r="J15" s="9">
        <v>9</v>
      </c>
      <c r="K15" s="9">
        <v>10</v>
      </c>
    </row>
    <row r="16" spans="1:14" s="12" customFormat="1" ht="28.5" customHeight="1" x14ac:dyDescent="0.25">
      <c r="A16" s="10"/>
      <c r="B16" s="131" t="s">
        <v>41</v>
      </c>
      <c r="C16" s="131"/>
      <c r="D16" s="131"/>
      <c r="E16" s="131"/>
      <c r="F16" s="11">
        <f>SUM(G16+H16)</f>
        <v>510472.69999999995</v>
      </c>
      <c r="G16" s="11">
        <f>G17+G25</f>
        <v>321288.40000000002</v>
      </c>
      <c r="H16" s="11">
        <f>H17+H25</f>
        <v>189184.29999999996</v>
      </c>
      <c r="I16" s="11">
        <f>SUM(J16+K16)</f>
        <v>510472.69999999995</v>
      </c>
      <c r="J16" s="11">
        <f>J17+J25</f>
        <v>321288.39999999997</v>
      </c>
      <c r="K16" s="11">
        <f>K17+K25</f>
        <v>189184.30000000002</v>
      </c>
      <c r="M16" s="13"/>
      <c r="N16" s="13"/>
    </row>
    <row r="17" spans="1:255" s="12" customFormat="1" ht="27" customHeight="1" x14ac:dyDescent="0.25">
      <c r="A17" s="10"/>
      <c r="B17" s="132" t="s">
        <v>45</v>
      </c>
      <c r="C17" s="132"/>
      <c r="D17" s="132"/>
      <c r="E17" s="132"/>
      <c r="F17" s="14">
        <f t="shared" ref="F17:F64" si="0">G17+H17</f>
        <v>158870.5</v>
      </c>
      <c r="G17" s="14">
        <f>G18+G22</f>
        <v>158870.5</v>
      </c>
      <c r="H17" s="14"/>
      <c r="I17" s="14">
        <f t="shared" ref="I17:I23" si="1">J17+K17</f>
        <v>98127.2</v>
      </c>
      <c r="J17" s="14">
        <f>J18+J22</f>
        <v>98127.2</v>
      </c>
      <c r="K17" s="14"/>
      <c r="M17" s="13"/>
      <c r="N17" s="13"/>
    </row>
    <row r="18" spans="1:255" s="12" customFormat="1" ht="27.75" customHeight="1" x14ac:dyDescent="0.25">
      <c r="A18" s="10"/>
      <c r="B18" s="20" t="s">
        <v>8</v>
      </c>
      <c r="C18" s="20"/>
      <c r="D18" s="21"/>
      <c r="E18" s="22" t="s">
        <v>9</v>
      </c>
      <c r="F18" s="11">
        <f>G18+H18</f>
        <v>113870.5</v>
      </c>
      <c r="G18" s="14">
        <f>G19</f>
        <v>113870.5</v>
      </c>
      <c r="H18" s="14"/>
      <c r="I18" s="11">
        <f>J18+K18</f>
        <v>98127.2</v>
      </c>
      <c r="J18" s="14">
        <f>J19</f>
        <v>98127.2</v>
      </c>
      <c r="K18" s="19"/>
      <c r="M18" s="13"/>
      <c r="N18" s="13"/>
    </row>
    <row r="19" spans="1:255" s="12" customFormat="1" ht="37.5" customHeight="1" x14ac:dyDescent="0.25">
      <c r="A19" s="10"/>
      <c r="B19" s="23" t="s">
        <v>10</v>
      </c>
      <c r="C19" s="24"/>
      <c r="D19" s="24"/>
      <c r="E19" s="15" t="s">
        <v>11</v>
      </c>
      <c r="F19" s="11">
        <f>G19+H19</f>
        <v>113870.5</v>
      </c>
      <c r="G19" s="14">
        <f>G20+G21</f>
        <v>113870.5</v>
      </c>
      <c r="H19" s="14"/>
      <c r="I19" s="11">
        <f>J19+K19</f>
        <v>98127.2</v>
      </c>
      <c r="J19" s="14">
        <f>J20+J21</f>
        <v>98127.2</v>
      </c>
      <c r="K19" s="19"/>
      <c r="M19" s="13"/>
      <c r="N19" s="13"/>
    </row>
    <row r="20" spans="1:255" s="27" customFormat="1" ht="57" customHeight="1" x14ac:dyDescent="0.25">
      <c r="A20" s="25"/>
      <c r="B20" s="16" t="s">
        <v>10</v>
      </c>
      <c r="C20" s="26" t="s">
        <v>55</v>
      </c>
      <c r="D20" s="21">
        <v>400</v>
      </c>
      <c r="E20" s="17" t="s">
        <v>78</v>
      </c>
      <c r="F20" s="18">
        <f>G20</f>
        <v>99058.4</v>
      </c>
      <c r="G20" s="19">
        <f>48000+24844+26214.4</f>
        <v>99058.4</v>
      </c>
      <c r="H20" s="19"/>
      <c r="I20" s="18">
        <f>J20</f>
        <v>98127.2</v>
      </c>
      <c r="J20" s="19">
        <f>48000+24844+26214.4-6591.2-6486.8-2665.3+14812.1</f>
        <v>98127.2</v>
      </c>
      <c r="K20" s="19"/>
      <c r="M20" s="28"/>
      <c r="N20" s="28"/>
    </row>
    <row r="21" spans="1:255" s="27" customFormat="1" ht="45" customHeight="1" x14ac:dyDescent="0.25">
      <c r="A21" s="25"/>
      <c r="B21" s="16" t="s">
        <v>10</v>
      </c>
      <c r="C21" s="26" t="s">
        <v>55</v>
      </c>
      <c r="D21" s="21">
        <v>400</v>
      </c>
      <c r="E21" s="17" t="s">
        <v>56</v>
      </c>
      <c r="F21" s="18">
        <f>G21+H21</f>
        <v>14812.1</v>
      </c>
      <c r="G21" s="19">
        <f>14812.1</f>
        <v>14812.1</v>
      </c>
      <c r="H21" s="19"/>
      <c r="I21" s="18">
        <f>J21+K21</f>
        <v>0</v>
      </c>
      <c r="J21" s="99">
        <f>14812.1-14812.1</f>
        <v>0</v>
      </c>
      <c r="K21" s="19"/>
      <c r="M21" s="28"/>
      <c r="N21" s="28"/>
    </row>
    <row r="22" spans="1:255" s="12" customFormat="1" ht="37.5" customHeight="1" x14ac:dyDescent="0.25">
      <c r="A22" s="10"/>
      <c r="B22" s="23" t="s">
        <v>14</v>
      </c>
      <c r="C22" s="23"/>
      <c r="D22" s="23"/>
      <c r="E22" s="29" t="s">
        <v>15</v>
      </c>
      <c r="F22" s="11">
        <f t="shared" si="0"/>
        <v>45000</v>
      </c>
      <c r="G22" s="11">
        <f>G23</f>
        <v>45000</v>
      </c>
      <c r="H22" s="11"/>
      <c r="I22" s="11">
        <f t="shared" si="1"/>
        <v>0</v>
      </c>
      <c r="J22" s="11">
        <f>J23</f>
        <v>0</v>
      </c>
      <c r="K22" s="11"/>
      <c r="M22" s="30"/>
      <c r="N22" s="13"/>
    </row>
    <row r="23" spans="1:255" s="12" customFormat="1" ht="31.5" customHeight="1" x14ac:dyDescent="0.25">
      <c r="A23" s="10"/>
      <c r="B23" s="23" t="s">
        <v>16</v>
      </c>
      <c r="C23" s="23"/>
      <c r="D23" s="23"/>
      <c r="E23" s="29" t="s">
        <v>17</v>
      </c>
      <c r="F23" s="11">
        <f t="shared" ref="F23:F24" si="2">G23+H23</f>
        <v>45000</v>
      </c>
      <c r="G23" s="11">
        <f>G24</f>
        <v>45000</v>
      </c>
      <c r="H23" s="11"/>
      <c r="I23" s="11">
        <f t="shared" si="1"/>
        <v>0</v>
      </c>
      <c r="J23" s="11">
        <f>J24</f>
        <v>0</v>
      </c>
      <c r="K23" s="11"/>
      <c r="M23" s="13"/>
      <c r="N23" s="13"/>
    </row>
    <row r="24" spans="1:255" s="12" customFormat="1" ht="41.25" customHeight="1" x14ac:dyDescent="0.25">
      <c r="A24" s="10"/>
      <c r="B24" s="16" t="s">
        <v>16</v>
      </c>
      <c r="C24" s="16" t="s">
        <v>68</v>
      </c>
      <c r="D24" s="16" t="s">
        <v>13</v>
      </c>
      <c r="E24" s="33" t="s">
        <v>54</v>
      </c>
      <c r="F24" s="18">
        <f t="shared" si="2"/>
        <v>45000</v>
      </c>
      <c r="G24" s="34">
        <f>15000+15000+15000</f>
        <v>45000</v>
      </c>
      <c r="H24" s="19"/>
      <c r="I24" s="18">
        <f>J24+K24</f>
        <v>0</v>
      </c>
      <c r="J24" s="34">
        <f>15000+15000+15000-45000</f>
        <v>0</v>
      </c>
      <c r="K24" s="19"/>
      <c r="M24" s="13"/>
      <c r="N24" s="13"/>
    </row>
    <row r="25" spans="1:255" s="12" customFormat="1" ht="28.5" customHeight="1" x14ac:dyDescent="0.25">
      <c r="A25" s="10"/>
      <c r="B25" s="133" t="s">
        <v>44</v>
      </c>
      <c r="C25" s="133"/>
      <c r="D25" s="133"/>
      <c r="E25" s="133"/>
      <c r="F25" s="11">
        <f>G25+H25</f>
        <v>351602.19999999995</v>
      </c>
      <c r="G25" s="11">
        <f>G26+G30+G45+G37</f>
        <v>162417.9</v>
      </c>
      <c r="H25" s="11">
        <f>H26+H30+H45+H37</f>
        <v>189184.29999999996</v>
      </c>
      <c r="I25" s="11">
        <f>J25+K25</f>
        <v>412345.5</v>
      </c>
      <c r="J25" s="11">
        <f>J26+J30+J45+J37+J55</f>
        <v>223161.19999999998</v>
      </c>
      <c r="K25" s="11">
        <f>K26+K30+K45+K37+K55</f>
        <v>189184.30000000002</v>
      </c>
      <c r="M25" s="13"/>
      <c r="N25" s="13"/>
    </row>
    <row r="26" spans="1:255" ht="30.75" customHeight="1" x14ac:dyDescent="0.25">
      <c r="A26" s="16"/>
      <c r="B26" s="20" t="s">
        <v>8</v>
      </c>
      <c r="C26" s="20"/>
      <c r="D26" s="21"/>
      <c r="E26" s="22" t="s">
        <v>9</v>
      </c>
      <c r="F26" s="14">
        <f t="shared" si="0"/>
        <v>103080</v>
      </c>
      <c r="G26" s="11">
        <f>G27</f>
        <v>103080</v>
      </c>
      <c r="H26" s="11"/>
      <c r="I26" s="14">
        <f t="shared" ref="I26:I27" si="3">J26+K26</f>
        <v>135580</v>
      </c>
      <c r="J26" s="11">
        <f>J27</f>
        <v>135580</v>
      </c>
      <c r="K26" s="11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  <c r="IS26" s="35"/>
      <c r="IT26" s="35"/>
      <c r="IU26" s="35"/>
    </row>
    <row r="27" spans="1:255" s="6" customFormat="1" ht="37.5" customHeight="1" x14ac:dyDescent="0.25">
      <c r="A27" s="36"/>
      <c r="B27" s="23" t="s">
        <v>10</v>
      </c>
      <c r="C27" s="24"/>
      <c r="D27" s="24"/>
      <c r="E27" s="15" t="s">
        <v>11</v>
      </c>
      <c r="F27" s="14">
        <f t="shared" si="0"/>
        <v>103080</v>
      </c>
      <c r="G27" s="14">
        <f>SUM(G28:G29)</f>
        <v>103080</v>
      </c>
      <c r="H27" s="14"/>
      <c r="I27" s="14">
        <f t="shared" si="3"/>
        <v>135580</v>
      </c>
      <c r="J27" s="14">
        <f>SUM(J28:J29)</f>
        <v>135580</v>
      </c>
      <c r="K27" s="14"/>
      <c r="M27" s="37"/>
      <c r="N27" s="37"/>
    </row>
    <row r="28" spans="1:255" s="40" customFormat="1" ht="70.5" customHeight="1" x14ac:dyDescent="0.25">
      <c r="A28" s="36"/>
      <c r="B28" s="16" t="s">
        <v>10</v>
      </c>
      <c r="C28" s="38">
        <v>1340344300</v>
      </c>
      <c r="D28" s="16" t="s">
        <v>13</v>
      </c>
      <c r="E28" s="39" t="s">
        <v>30</v>
      </c>
      <c r="F28" s="19">
        <f>G28+H28</f>
        <v>88080</v>
      </c>
      <c r="G28" s="19">
        <f>51380+35000+1700</f>
        <v>88080</v>
      </c>
      <c r="H28" s="19"/>
      <c r="I28" s="19">
        <f>J28+K28</f>
        <v>135580</v>
      </c>
      <c r="J28" s="19">
        <f>51380+35000+1700+15000+32500</f>
        <v>135580</v>
      </c>
      <c r="K28" s="19"/>
      <c r="M28" s="41"/>
      <c r="N28" s="41"/>
    </row>
    <row r="29" spans="1:255" ht="81" customHeight="1" x14ac:dyDescent="0.25">
      <c r="A29" s="36"/>
      <c r="B29" s="16" t="s">
        <v>10</v>
      </c>
      <c r="C29" s="26" t="s">
        <v>63</v>
      </c>
      <c r="D29" s="16" t="s">
        <v>13</v>
      </c>
      <c r="E29" s="42" t="s">
        <v>62</v>
      </c>
      <c r="F29" s="18">
        <f t="shared" si="0"/>
        <v>15000</v>
      </c>
      <c r="G29" s="18">
        <v>15000</v>
      </c>
      <c r="H29" s="19"/>
      <c r="I29" s="19">
        <f>J29+K29</f>
        <v>0</v>
      </c>
      <c r="J29" s="18"/>
      <c r="K29" s="19"/>
      <c r="M29" s="43"/>
      <c r="N29" s="43"/>
    </row>
    <row r="30" spans="1:255" ht="35.25" customHeight="1" x14ac:dyDescent="0.25">
      <c r="A30" s="44"/>
      <c r="B30" s="20" t="s">
        <v>14</v>
      </c>
      <c r="C30" s="16"/>
      <c r="D30" s="16"/>
      <c r="E30" s="31" t="s">
        <v>15</v>
      </c>
      <c r="F30" s="11">
        <f t="shared" si="0"/>
        <v>73160.2</v>
      </c>
      <c r="G30" s="11">
        <f>G31+G33</f>
        <v>47062.6</v>
      </c>
      <c r="H30" s="11">
        <f>H31+H33</f>
        <v>26097.599999999999</v>
      </c>
      <c r="I30" s="11">
        <f t="shared" ref="I30:I31" si="4">J30+K30</f>
        <v>45000</v>
      </c>
      <c r="J30" s="11">
        <f>J31+J33</f>
        <v>45000</v>
      </c>
      <c r="K30" s="11">
        <f>K31+K33</f>
        <v>0</v>
      </c>
      <c r="M30" s="43"/>
      <c r="N30" s="43"/>
    </row>
    <row r="31" spans="1:255" ht="27.75" customHeight="1" x14ac:dyDescent="0.25">
      <c r="A31" s="44"/>
      <c r="B31" s="20" t="s">
        <v>48</v>
      </c>
      <c r="C31" s="16"/>
      <c r="D31" s="16"/>
      <c r="E31" s="31" t="s">
        <v>49</v>
      </c>
      <c r="F31" s="11">
        <f t="shared" si="0"/>
        <v>32500</v>
      </c>
      <c r="G31" s="11">
        <f>G32</f>
        <v>32500</v>
      </c>
      <c r="H31" s="11"/>
      <c r="I31" s="11">
        <f t="shared" si="4"/>
        <v>0</v>
      </c>
      <c r="J31" s="11">
        <f>J32</f>
        <v>0</v>
      </c>
      <c r="K31" s="11"/>
      <c r="M31" s="43"/>
      <c r="N31" s="43"/>
    </row>
    <row r="32" spans="1:255" s="2" customFormat="1" ht="93" customHeight="1" x14ac:dyDescent="0.25">
      <c r="A32" s="45"/>
      <c r="B32" s="26" t="s">
        <v>48</v>
      </c>
      <c r="C32" s="16" t="s">
        <v>69</v>
      </c>
      <c r="D32" s="16" t="s">
        <v>13</v>
      </c>
      <c r="E32" s="32" t="s">
        <v>52</v>
      </c>
      <c r="F32" s="18">
        <f>G32+H32</f>
        <v>32500</v>
      </c>
      <c r="G32" s="18">
        <v>32500</v>
      </c>
      <c r="H32" s="18"/>
      <c r="I32" s="18">
        <f>J32+K32</f>
        <v>0</v>
      </c>
      <c r="J32" s="18">
        <f>32500-32500</f>
        <v>0</v>
      </c>
      <c r="K32" s="18"/>
      <c r="M32" s="46"/>
      <c r="N32" s="46"/>
    </row>
    <row r="33" spans="1:14" s="2" customFormat="1" ht="28.5" customHeight="1" x14ac:dyDescent="0.25">
      <c r="A33" s="45"/>
      <c r="B33" s="20" t="s">
        <v>16</v>
      </c>
      <c r="C33" s="20"/>
      <c r="D33" s="20"/>
      <c r="E33" s="31" t="s">
        <v>17</v>
      </c>
      <c r="F33" s="11">
        <f t="shared" ref="F33:F36" si="5">G33+H33</f>
        <v>40660.199999999997</v>
      </c>
      <c r="G33" s="11">
        <f>G34+G36</f>
        <v>14562.599999999999</v>
      </c>
      <c r="H33" s="11">
        <f>H34+H36</f>
        <v>26097.599999999999</v>
      </c>
      <c r="I33" s="11">
        <f t="shared" ref="I33:I36" si="6">J33+K33</f>
        <v>45000</v>
      </c>
      <c r="J33" s="11">
        <f>J34+J35+J36</f>
        <v>45000</v>
      </c>
      <c r="K33" s="11">
        <f>K34+K35+K36</f>
        <v>0</v>
      </c>
      <c r="M33" s="46"/>
      <c r="N33" s="46"/>
    </row>
    <row r="34" spans="1:14" s="2" customFormat="1" ht="84" customHeight="1" x14ac:dyDescent="0.25">
      <c r="A34" s="45"/>
      <c r="B34" s="16" t="s">
        <v>16</v>
      </c>
      <c r="C34" s="26" t="s">
        <v>80</v>
      </c>
      <c r="D34" s="16" t="s">
        <v>13</v>
      </c>
      <c r="E34" s="32" t="s">
        <v>81</v>
      </c>
      <c r="F34" s="18">
        <f t="shared" si="5"/>
        <v>40660.199999999997</v>
      </c>
      <c r="G34" s="47">
        <f>4854.2+9708.4</f>
        <v>14562.599999999999</v>
      </c>
      <c r="H34" s="47">
        <v>26097.599999999999</v>
      </c>
      <c r="I34" s="87">
        <f t="shared" si="6"/>
        <v>0</v>
      </c>
      <c r="J34" s="88">
        <f>4854.2+9708.4-14562.6</f>
        <v>0</v>
      </c>
      <c r="K34" s="88">
        <f>26097.6-26097.6</f>
        <v>0</v>
      </c>
      <c r="M34" s="46"/>
      <c r="N34" s="97">
        <f>J34+J48</f>
        <v>0</v>
      </c>
    </row>
    <row r="35" spans="1:14" s="2" customFormat="1" ht="84" customHeight="1" x14ac:dyDescent="0.25">
      <c r="A35" s="45"/>
      <c r="B35" s="66" t="s">
        <v>16</v>
      </c>
      <c r="C35" s="65" t="s">
        <v>84</v>
      </c>
      <c r="D35" s="66" t="s">
        <v>13</v>
      </c>
      <c r="E35" s="32" t="s">
        <v>100</v>
      </c>
      <c r="F35" s="18"/>
      <c r="G35" s="47"/>
      <c r="H35" s="47"/>
      <c r="I35" s="87">
        <f t="shared" si="6"/>
        <v>45000</v>
      </c>
      <c r="J35" s="88">
        <v>45000</v>
      </c>
      <c r="K35" s="88"/>
      <c r="M35" s="46"/>
      <c r="N35" s="97"/>
    </row>
    <row r="36" spans="1:14" s="2" customFormat="1" ht="71.25" customHeight="1" x14ac:dyDescent="0.25">
      <c r="A36" s="45"/>
      <c r="B36" s="16" t="s">
        <v>16</v>
      </c>
      <c r="C36" s="26" t="s">
        <v>84</v>
      </c>
      <c r="D36" s="16" t="s">
        <v>13</v>
      </c>
      <c r="E36" s="32" t="s">
        <v>87</v>
      </c>
      <c r="F36" s="18">
        <f t="shared" si="5"/>
        <v>0</v>
      </c>
      <c r="G36" s="47"/>
      <c r="H36" s="47"/>
      <c r="I36" s="87">
        <f t="shared" si="6"/>
        <v>0</v>
      </c>
      <c r="J36" s="47"/>
      <c r="K36" s="47"/>
      <c r="M36" s="46"/>
      <c r="N36" s="46"/>
    </row>
    <row r="37" spans="1:14" s="2" customFormat="1" ht="30.75" customHeight="1" x14ac:dyDescent="0.25">
      <c r="A37" s="45"/>
      <c r="B37" s="23" t="s">
        <v>18</v>
      </c>
      <c r="C37" s="20"/>
      <c r="D37" s="23"/>
      <c r="E37" s="31" t="s">
        <v>19</v>
      </c>
      <c r="F37" s="11">
        <f t="shared" ref="F37:F42" si="7">G37+H37</f>
        <v>0</v>
      </c>
      <c r="G37" s="11">
        <f>G43+G38</f>
        <v>0</v>
      </c>
      <c r="H37" s="18"/>
      <c r="I37" s="11">
        <f t="shared" ref="I37" si="8">J37+K37</f>
        <v>229100.2</v>
      </c>
      <c r="J37" s="11">
        <f>J43+J38+J41</f>
        <v>39915.899999999994</v>
      </c>
      <c r="K37" s="11">
        <f>K43+K38+K41</f>
        <v>189184.30000000002</v>
      </c>
      <c r="M37" s="46"/>
      <c r="N37" s="46"/>
    </row>
    <row r="38" spans="1:14" s="2" customFormat="1" ht="30.75" customHeight="1" x14ac:dyDescent="0.25">
      <c r="A38" s="45"/>
      <c r="B38" s="20" t="s">
        <v>85</v>
      </c>
      <c r="C38" s="20"/>
      <c r="D38" s="20"/>
      <c r="E38" s="48" t="s">
        <v>86</v>
      </c>
      <c r="F38" s="11">
        <f t="shared" si="7"/>
        <v>0</v>
      </c>
      <c r="G38" s="11">
        <f>G40+G39</f>
        <v>0</v>
      </c>
      <c r="H38" s="11">
        <f>H40+H39</f>
        <v>0</v>
      </c>
      <c r="I38" s="11">
        <f>J38+K38</f>
        <v>47251.399999999994</v>
      </c>
      <c r="J38" s="11">
        <f>J40+J39</f>
        <v>21153.8</v>
      </c>
      <c r="K38" s="11">
        <f>K40+K39</f>
        <v>26097.599999999999</v>
      </c>
      <c r="M38" s="46"/>
      <c r="N38" s="46"/>
    </row>
    <row r="39" spans="1:14" s="2" customFormat="1" ht="47.25" customHeight="1" x14ac:dyDescent="0.25">
      <c r="A39" s="45"/>
      <c r="B39" s="65" t="s">
        <v>85</v>
      </c>
      <c r="C39" s="65" t="s">
        <v>77</v>
      </c>
      <c r="D39" s="65" t="s">
        <v>13</v>
      </c>
      <c r="E39" s="49" t="s">
        <v>92</v>
      </c>
      <c r="F39" s="18">
        <f t="shared" si="7"/>
        <v>0</v>
      </c>
      <c r="G39" s="18"/>
      <c r="H39" s="18"/>
      <c r="I39" s="98">
        <f>J39+K39</f>
        <v>47251.399999999994</v>
      </c>
      <c r="J39" s="98">
        <f>11353.8+9800</f>
        <v>21153.8</v>
      </c>
      <c r="K39" s="18">
        <v>26097.599999999999</v>
      </c>
      <c r="M39" s="46"/>
      <c r="N39" s="46"/>
    </row>
    <row r="40" spans="1:14" s="2" customFormat="1" ht="74.25" customHeight="1" x14ac:dyDescent="0.25">
      <c r="A40" s="45"/>
      <c r="B40" s="26" t="s">
        <v>85</v>
      </c>
      <c r="C40" s="26" t="s">
        <v>77</v>
      </c>
      <c r="D40" s="26" t="s">
        <v>13</v>
      </c>
      <c r="E40" s="49" t="s">
        <v>87</v>
      </c>
      <c r="F40" s="18">
        <f t="shared" si="7"/>
        <v>0</v>
      </c>
      <c r="G40" s="18"/>
      <c r="H40" s="18"/>
      <c r="I40" s="18"/>
      <c r="J40" s="18"/>
      <c r="K40" s="18"/>
      <c r="M40" s="46"/>
      <c r="N40" s="46"/>
    </row>
    <row r="41" spans="1:14" s="2" customFormat="1" ht="36.75" customHeight="1" x14ac:dyDescent="0.25">
      <c r="A41" s="45"/>
      <c r="B41" s="89" t="s">
        <v>93</v>
      </c>
      <c r="C41" s="89"/>
      <c r="D41" s="89"/>
      <c r="E41" s="90" t="s">
        <v>94</v>
      </c>
      <c r="F41" s="11">
        <f t="shared" si="7"/>
        <v>0</v>
      </c>
      <c r="G41" s="11">
        <f>G43+G42</f>
        <v>0</v>
      </c>
      <c r="H41" s="11">
        <f>H43+H42</f>
        <v>0</v>
      </c>
      <c r="I41" s="11">
        <f>J41+K41</f>
        <v>181848.80000000002</v>
      </c>
      <c r="J41" s="11">
        <f>J43+J42</f>
        <v>18762.099999999999</v>
      </c>
      <c r="K41" s="11">
        <f>K43+K42</f>
        <v>163086.70000000001</v>
      </c>
      <c r="M41" s="46"/>
      <c r="N41" s="46"/>
    </row>
    <row r="42" spans="1:14" s="2" customFormat="1" ht="36.75" customHeight="1" x14ac:dyDescent="0.25">
      <c r="A42" s="45"/>
      <c r="B42" s="65" t="s">
        <v>93</v>
      </c>
      <c r="C42" s="65" t="s">
        <v>77</v>
      </c>
      <c r="D42" s="65" t="s">
        <v>13</v>
      </c>
      <c r="E42" s="49" t="s">
        <v>95</v>
      </c>
      <c r="F42" s="18">
        <f t="shared" si="7"/>
        <v>0</v>
      </c>
      <c r="G42" s="18"/>
      <c r="H42" s="18"/>
      <c r="I42" s="98">
        <f>J42+K42</f>
        <v>181848.80000000002</v>
      </c>
      <c r="J42" s="98">
        <f>11285.4+7476.7</f>
        <v>18762.099999999999</v>
      </c>
      <c r="K42" s="18">
        <v>163086.70000000001</v>
      </c>
      <c r="M42" s="46"/>
      <c r="N42" s="46"/>
    </row>
    <row r="43" spans="1:14" ht="38.25" customHeight="1" x14ac:dyDescent="0.25">
      <c r="A43" s="44"/>
      <c r="B43" s="20" t="s">
        <v>57</v>
      </c>
      <c r="C43" s="50"/>
      <c r="D43" s="26"/>
      <c r="E43" s="51" t="s">
        <v>58</v>
      </c>
      <c r="F43" s="11">
        <f t="shared" ref="F43:F44" si="9">G43+H43</f>
        <v>0</v>
      </c>
      <c r="G43" s="11">
        <f>SUM(G44:G44)</f>
        <v>0</v>
      </c>
      <c r="H43" s="11"/>
      <c r="I43" s="11"/>
      <c r="J43" s="11"/>
      <c r="K43" s="11"/>
      <c r="M43" s="43"/>
      <c r="N43" s="43"/>
    </row>
    <row r="44" spans="1:14" ht="45.75" customHeight="1" x14ac:dyDescent="0.25">
      <c r="A44" s="44"/>
      <c r="B44" s="26" t="s">
        <v>57</v>
      </c>
      <c r="C44" s="26" t="s">
        <v>77</v>
      </c>
      <c r="D44" s="26" t="s">
        <v>13</v>
      </c>
      <c r="E44" s="52" t="s">
        <v>59</v>
      </c>
      <c r="F44" s="18">
        <f t="shared" si="9"/>
        <v>0</v>
      </c>
      <c r="G44" s="18"/>
      <c r="H44" s="18"/>
      <c r="I44" s="18"/>
      <c r="J44" s="18"/>
      <c r="K44" s="18"/>
      <c r="M44" s="53"/>
      <c r="N44" s="53"/>
    </row>
    <row r="45" spans="1:14" ht="30" customHeight="1" x14ac:dyDescent="0.25">
      <c r="A45" s="44"/>
      <c r="B45" s="20" t="s">
        <v>31</v>
      </c>
      <c r="C45" s="26"/>
      <c r="D45" s="26"/>
      <c r="E45" s="31" t="s">
        <v>32</v>
      </c>
      <c r="F45" s="11">
        <f t="shared" si="0"/>
        <v>175361.99999999994</v>
      </c>
      <c r="G45" s="11">
        <f>G46+G51</f>
        <v>12275.3</v>
      </c>
      <c r="H45" s="11">
        <f>H46+H51</f>
        <v>163086.69999999995</v>
      </c>
      <c r="I45" s="11">
        <f t="shared" ref="I45:I46" si="10">J45+K45</f>
        <v>0</v>
      </c>
      <c r="J45" s="11">
        <f>J46+J51</f>
        <v>0</v>
      </c>
      <c r="K45" s="11">
        <f>K46+K51</f>
        <v>0</v>
      </c>
      <c r="M45" s="43"/>
      <c r="N45" s="43"/>
    </row>
    <row r="46" spans="1:14" ht="30" customHeight="1" x14ac:dyDescent="0.25">
      <c r="A46" s="44"/>
      <c r="B46" s="20" t="s">
        <v>60</v>
      </c>
      <c r="C46" s="20"/>
      <c r="D46" s="20"/>
      <c r="E46" s="31" t="s">
        <v>61</v>
      </c>
      <c r="F46" s="11">
        <f t="shared" ref="F46" si="11">G46+H46</f>
        <v>175361.99999999994</v>
      </c>
      <c r="G46" s="11">
        <f>SUM(G47:G50)</f>
        <v>12275.3</v>
      </c>
      <c r="H46" s="11">
        <f>SUM(H47:H50)</f>
        <v>163086.69999999995</v>
      </c>
      <c r="I46" s="11">
        <f t="shared" si="10"/>
        <v>0</v>
      </c>
      <c r="J46" s="11">
        <f>SUM(J47:J50)</f>
        <v>0</v>
      </c>
      <c r="K46" s="11">
        <f>SUM(K47:K50)</f>
        <v>0</v>
      </c>
      <c r="M46" s="43"/>
      <c r="N46" s="43"/>
    </row>
    <row r="47" spans="1:14" ht="27" customHeight="1" x14ac:dyDescent="0.25">
      <c r="A47" s="44"/>
      <c r="B47" s="119" t="s">
        <v>60</v>
      </c>
      <c r="C47" s="66" t="s">
        <v>70</v>
      </c>
      <c r="D47" s="119" t="s">
        <v>13</v>
      </c>
      <c r="E47" s="121" t="s">
        <v>67</v>
      </c>
      <c r="F47" s="18">
        <f>G47+H47</f>
        <v>163086.69999999995</v>
      </c>
      <c r="G47" s="18"/>
      <c r="H47" s="18">
        <f>163086.7+661349-661349</f>
        <v>163086.69999999995</v>
      </c>
      <c r="I47" s="87">
        <f>J47+K47</f>
        <v>0</v>
      </c>
      <c r="J47" s="87"/>
      <c r="K47" s="87">
        <f>163086.7-163086.7</f>
        <v>0</v>
      </c>
      <c r="M47" s="43"/>
      <c r="N47" s="43"/>
    </row>
    <row r="48" spans="1:14" ht="27" customHeight="1" x14ac:dyDescent="0.25">
      <c r="A48" s="44"/>
      <c r="B48" s="120"/>
      <c r="C48" s="16" t="s">
        <v>71</v>
      </c>
      <c r="D48" s="120"/>
      <c r="E48" s="122"/>
      <c r="F48" s="18">
        <f>G48+H48</f>
        <v>12275.3</v>
      </c>
      <c r="G48" s="18">
        <v>12275.3</v>
      </c>
      <c r="H48" s="18"/>
      <c r="I48" s="87">
        <f>J48+K48</f>
        <v>0</v>
      </c>
      <c r="J48" s="87">
        <f>12275.3-12275.3</f>
        <v>0</v>
      </c>
      <c r="K48" s="87"/>
      <c r="M48" s="43"/>
      <c r="N48" s="43"/>
    </row>
    <row r="49" spans="1:14" ht="27.75" customHeight="1" x14ac:dyDescent="0.25">
      <c r="A49" s="44"/>
      <c r="B49" s="119" t="s">
        <v>60</v>
      </c>
      <c r="C49" s="16" t="s">
        <v>72</v>
      </c>
      <c r="D49" s="119" t="s">
        <v>13</v>
      </c>
      <c r="E49" s="121" t="s">
        <v>74</v>
      </c>
      <c r="F49" s="18">
        <f t="shared" ref="F49:F50" si="12">G49+H49</f>
        <v>0</v>
      </c>
      <c r="G49" s="18"/>
      <c r="H49" s="18"/>
      <c r="I49" s="18"/>
      <c r="J49" s="18"/>
      <c r="K49" s="18"/>
      <c r="M49" s="43"/>
      <c r="N49" s="43"/>
    </row>
    <row r="50" spans="1:14" ht="27.75" customHeight="1" x14ac:dyDescent="0.25">
      <c r="A50" s="44"/>
      <c r="B50" s="120"/>
      <c r="C50" s="16" t="s">
        <v>73</v>
      </c>
      <c r="D50" s="120"/>
      <c r="E50" s="122"/>
      <c r="F50" s="18">
        <f t="shared" si="12"/>
        <v>0</v>
      </c>
      <c r="G50" s="18"/>
      <c r="H50" s="18"/>
      <c r="I50" s="18"/>
      <c r="J50" s="18"/>
      <c r="K50" s="18"/>
      <c r="M50" s="43"/>
      <c r="N50" s="43"/>
    </row>
    <row r="51" spans="1:14" ht="39" customHeight="1" x14ac:dyDescent="0.25">
      <c r="A51" s="44"/>
      <c r="B51" s="20" t="s">
        <v>43</v>
      </c>
      <c r="C51" s="20"/>
      <c r="D51" s="20"/>
      <c r="E51" s="31" t="s">
        <v>42</v>
      </c>
      <c r="F51" s="11">
        <f t="shared" si="0"/>
        <v>0</v>
      </c>
      <c r="G51" s="11">
        <f>SUM(G52:G54)</f>
        <v>0</v>
      </c>
      <c r="H51" s="11">
        <f>SUM(H52:H54)</f>
        <v>0</v>
      </c>
      <c r="I51" s="11"/>
      <c r="J51" s="11"/>
      <c r="K51" s="11"/>
      <c r="M51" s="43"/>
      <c r="N51" s="53">
        <f>J39+J42+J56</f>
        <v>42581.2</v>
      </c>
    </row>
    <row r="52" spans="1:14" ht="32.25" customHeight="1" x14ac:dyDescent="0.25">
      <c r="A52" s="44"/>
      <c r="B52" s="119" t="s">
        <v>43</v>
      </c>
      <c r="C52" s="16" t="s">
        <v>75</v>
      </c>
      <c r="D52" s="119" t="s">
        <v>13</v>
      </c>
      <c r="E52" s="121" t="s">
        <v>47</v>
      </c>
      <c r="F52" s="18">
        <f>G52+H52</f>
        <v>0</v>
      </c>
      <c r="G52" s="18"/>
      <c r="H52" s="18"/>
      <c r="I52" s="18"/>
      <c r="J52" s="18"/>
      <c r="K52" s="18"/>
      <c r="M52" s="53"/>
      <c r="N52" s="43"/>
    </row>
    <row r="53" spans="1:14" ht="33" customHeight="1" x14ac:dyDescent="0.25">
      <c r="A53" s="44"/>
      <c r="B53" s="120"/>
      <c r="C53" s="16" t="s">
        <v>76</v>
      </c>
      <c r="D53" s="120"/>
      <c r="E53" s="122"/>
      <c r="F53" s="18">
        <f>G53+H53</f>
        <v>0</v>
      </c>
      <c r="G53" s="18"/>
      <c r="H53" s="18"/>
      <c r="I53" s="18"/>
      <c r="J53" s="18"/>
      <c r="K53" s="18"/>
      <c r="M53" s="53"/>
      <c r="N53" s="43"/>
    </row>
    <row r="54" spans="1:14" ht="78" customHeight="1" x14ac:dyDescent="0.25">
      <c r="A54" s="44"/>
      <c r="B54" s="65" t="s">
        <v>43</v>
      </c>
      <c r="C54" s="66" t="s">
        <v>89</v>
      </c>
      <c r="D54" s="65" t="s">
        <v>13</v>
      </c>
      <c r="E54" s="49" t="s">
        <v>87</v>
      </c>
      <c r="F54" s="18">
        <f t="shared" ref="F54" si="13">G54+H54</f>
        <v>0</v>
      </c>
      <c r="G54" s="67"/>
      <c r="H54" s="18"/>
      <c r="I54" s="18"/>
      <c r="J54" s="18"/>
      <c r="K54" s="18"/>
      <c r="M54" s="53"/>
      <c r="N54" s="43"/>
    </row>
    <row r="55" spans="1:14" ht="37.5" customHeight="1" x14ac:dyDescent="0.25">
      <c r="A55" s="44"/>
      <c r="B55" s="91" t="s">
        <v>96</v>
      </c>
      <c r="C55" s="92"/>
      <c r="D55" s="93"/>
      <c r="E55" s="22" t="s">
        <v>97</v>
      </c>
      <c r="F55" s="11">
        <f>G55+H55</f>
        <v>0</v>
      </c>
      <c r="G55" s="11">
        <f>G56</f>
        <v>0</v>
      </c>
      <c r="H55" s="11">
        <f>H56</f>
        <v>0</v>
      </c>
      <c r="I55" s="11">
        <f>J55+K55</f>
        <v>2665.3</v>
      </c>
      <c r="J55" s="11">
        <f>J56</f>
        <v>2665.3</v>
      </c>
      <c r="K55" s="11">
        <f>K56</f>
        <v>0</v>
      </c>
      <c r="M55" s="53"/>
      <c r="N55" s="43"/>
    </row>
    <row r="56" spans="1:14" ht="47.25" customHeight="1" x14ac:dyDescent="0.25">
      <c r="A56" s="44"/>
      <c r="B56" s="94" t="s">
        <v>96</v>
      </c>
      <c r="C56" s="95" t="s">
        <v>98</v>
      </c>
      <c r="D56" s="96" t="s">
        <v>13</v>
      </c>
      <c r="E56" s="49" t="s">
        <v>99</v>
      </c>
      <c r="F56" s="18">
        <f>G56+H56</f>
        <v>0</v>
      </c>
      <c r="G56" s="18"/>
      <c r="H56" s="18"/>
      <c r="I56" s="98">
        <f>J56+K56</f>
        <v>2665.3</v>
      </c>
      <c r="J56" s="98">
        <f>923.1+639.3+472.9+630</f>
        <v>2665.3</v>
      </c>
      <c r="K56" s="18"/>
      <c r="M56" s="53"/>
      <c r="N56" s="43"/>
    </row>
    <row r="57" spans="1:14" ht="39" customHeight="1" x14ac:dyDescent="0.25">
      <c r="A57" s="44"/>
      <c r="B57" s="137" t="s">
        <v>25</v>
      </c>
      <c r="C57" s="137"/>
      <c r="D57" s="137"/>
      <c r="E57" s="137"/>
      <c r="F57" s="68">
        <f t="shared" si="0"/>
        <v>6728</v>
      </c>
      <c r="G57" s="68">
        <f>G58+G62</f>
        <v>1660</v>
      </c>
      <c r="H57" s="68">
        <f>H58+H62</f>
        <v>5068</v>
      </c>
      <c r="I57" s="68">
        <f t="shared" ref="I57:I64" si="14">J57+K57</f>
        <v>2800.5</v>
      </c>
      <c r="J57" s="68">
        <f>J58+J62</f>
        <v>1452.8</v>
      </c>
      <c r="K57" s="68">
        <f>K58+K62</f>
        <v>1347.7</v>
      </c>
      <c r="M57" s="54"/>
      <c r="N57" s="54"/>
    </row>
    <row r="58" spans="1:14" ht="39" customHeight="1" x14ac:dyDescent="0.25">
      <c r="A58" s="44"/>
      <c r="B58" s="69" t="s">
        <v>14</v>
      </c>
      <c r="C58" s="70"/>
      <c r="D58" s="70"/>
      <c r="E58" s="71" t="s">
        <v>15</v>
      </c>
      <c r="F58" s="68">
        <f t="shared" si="0"/>
        <v>1590</v>
      </c>
      <c r="G58" s="68">
        <f>G59</f>
        <v>1590</v>
      </c>
      <c r="H58" s="68"/>
      <c r="I58" s="68">
        <f t="shared" si="14"/>
        <v>1382.8</v>
      </c>
      <c r="J58" s="68">
        <f>J59</f>
        <v>1382.8</v>
      </c>
      <c r="K58" s="68"/>
      <c r="M58" s="43"/>
      <c r="N58" s="43"/>
    </row>
    <row r="59" spans="1:14" ht="29.25" customHeight="1" x14ac:dyDescent="0.25">
      <c r="A59" s="44"/>
      <c r="B59" s="72" t="s">
        <v>26</v>
      </c>
      <c r="C59" s="73"/>
      <c r="D59" s="73"/>
      <c r="E59" s="74" t="s">
        <v>27</v>
      </c>
      <c r="F59" s="68">
        <f t="shared" si="0"/>
        <v>1590</v>
      </c>
      <c r="G59" s="68">
        <f>G60+G61</f>
        <v>1590</v>
      </c>
      <c r="H59" s="68"/>
      <c r="I59" s="68">
        <f t="shared" si="14"/>
        <v>1382.8</v>
      </c>
      <c r="J59" s="68">
        <f>J60+J61</f>
        <v>1382.8</v>
      </c>
      <c r="K59" s="68"/>
      <c r="M59" s="43"/>
      <c r="N59" s="43"/>
    </row>
    <row r="60" spans="1:14" ht="69.75" customHeight="1" x14ac:dyDescent="0.25">
      <c r="A60" s="44"/>
      <c r="B60" s="70" t="s">
        <v>26</v>
      </c>
      <c r="C60" s="75" t="s">
        <v>53</v>
      </c>
      <c r="D60" s="70">
        <v>200</v>
      </c>
      <c r="E60" s="76" t="s">
        <v>36</v>
      </c>
      <c r="F60" s="77">
        <f t="shared" si="0"/>
        <v>1500</v>
      </c>
      <c r="G60" s="78">
        <v>1500</v>
      </c>
      <c r="H60" s="68"/>
      <c r="I60" s="77">
        <f t="shared" si="14"/>
        <v>1292.8</v>
      </c>
      <c r="J60" s="78">
        <v>1292.8</v>
      </c>
      <c r="K60" s="68"/>
      <c r="M60" s="53"/>
      <c r="N60" s="53"/>
    </row>
    <row r="61" spans="1:14" ht="95.25" customHeight="1" x14ac:dyDescent="0.25">
      <c r="A61" s="44"/>
      <c r="B61" s="70" t="s">
        <v>26</v>
      </c>
      <c r="C61" s="75" t="s">
        <v>53</v>
      </c>
      <c r="D61" s="70">
        <v>200</v>
      </c>
      <c r="E61" s="76" t="s">
        <v>28</v>
      </c>
      <c r="F61" s="77">
        <f t="shared" si="0"/>
        <v>90</v>
      </c>
      <c r="G61" s="78">
        <v>90</v>
      </c>
      <c r="H61" s="77"/>
      <c r="I61" s="77">
        <f t="shared" si="14"/>
        <v>90</v>
      </c>
      <c r="J61" s="78">
        <v>90</v>
      </c>
      <c r="K61" s="77"/>
      <c r="M61" s="43"/>
      <c r="N61" s="43"/>
    </row>
    <row r="62" spans="1:14" ht="39" customHeight="1" x14ac:dyDescent="0.25">
      <c r="A62" s="44"/>
      <c r="B62" s="72" t="s">
        <v>20</v>
      </c>
      <c r="C62" s="79"/>
      <c r="D62" s="80"/>
      <c r="E62" s="74" t="s">
        <v>21</v>
      </c>
      <c r="F62" s="68">
        <f t="shared" si="0"/>
        <v>5138</v>
      </c>
      <c r="G62" s="68">
        <f>G63</f>
        <v>70</v>
      </c>
      <c r="H62" s="68">
        <f>H63</f>
        <v>5068</v>
      </c>
      <c r="I62" s="68">
        <f t="shared" si="14"/>
        <v>1417.7</v>
      </c>
      <c r="J62" s="68">
        <f>J63</f>
        <v>70</v>
      </c>
      <c r="K62" s="68">
        <f>K63</f>
        <v>1347.7</v>
      </c>
      <c r="M62" s="43"/>
      <c r="N62" s="43"/>
    </row>
    <row r="63" spans="1:14" ht="36" customHeight="1" x14ac:dyDescent="0.25">
      <c r="A63" s="44"/>
      <c r="B63" s="72" t="s">
        <v>22</v>
      </c>
      <c r="C63" s="79"/>
      <c r="D63" s="80"/>
      <c r="E63" s="81" t="s">
        <v>23</v>
      </c>
      <c r="F63" s="68">
        <f t="shared" si="0"/>
        <v>5138</v>
      </c>
      <c r="G63" s="68">
        <f>SUM(G64:G65)</f>
        <v>70</v>
      </c>
      <c r="H63" s="68">
        <f>SUM(H64:H65)</f>
        <v>5068</v>
      </c>
      <c r="I63" s="68">
        <f t="shared" si="14"/>
        <v>1417.7</v>
      </c>
      <c r="J63" s="68">
        <f>SUM(J64:J65)</f>
        <v>70</v>
      </c>
      <c r="K63" s="68">
        <f>SUM(K64:K65)</f>
        <v>1347.7</v>
      </c>
      <c r="M63" s="43"/>
      <c r="N63" s="43"/>
    </row>
    <row r="64" spans="1:14" ht="41.25" customHeight="1" x14ac:dyDescent="0.25">
      <c r="A64" s="44"/>
      <c r="B64" s="138" t="s">
        <v>22</v>
      </c>
      <c r="C64" s="70" t="s">
        <v>64</v>
      </c>
      <c r="D64" s="138" t="s">
        <v>13</v>
      </c>
      <c r="E64" s="135" t="s">
        <v>24</v>
      </c>
      <c r="F64" s="77">
        <f t="shared" si="0"/>
        <v>70</v>
      </c>
      <c r="G64" s="77">
        <v>70</v>
      </c>
      <c r="H64" s="68"/>
      <c r="I64" s="77">
        <f t="shared" si="14"/>
        <v>70</v>
      </c>
      <c r="J64" s="77">
        <v>70</v>
      </c>
      <c r="K64" s="68"/>
      <c r="M64" s="43"/>
      <c r="N64" s="43"/>
    </row>
    <row r="65" spans="1:14" ht="43.5" customHeight="1" x14ac:dyDescent="0.25">
      <c r="A65" s="44"/>
      <c r="B65" s="138"/>
      <c r="C65" s="70" t="s">
        <v>65</v>
      </c>
      <c r="D65" s="138"/>
      <c r="E65" s="135"/>
      <c r="F65" s="77">
        <f>H65</f>
        <v>5068</v>
      </c>
      <c r="G65" s="77"/>
      <c r="H65" s="78">
        <v>5068</v>
      </c>
      <c r="I65" s="77">
        <f>K65</f>
        <v>1347.7</v>
      </c>
      <c r="J65" s="77"/>
      <c r="K65" s="77">
        <v>1347.7</v>
      </c>
      <c r="M65" s="43"/>
      <c r="N65" s="43"/>
    </row>
    <row r="66" spans="1:14" ht="58.5" customHeight="1" x14ac:dyDescent="0.25">
      <c r="A66" s="44"/>
      <c r="B66" s="137" t="s">
        <v>35</v>
      </c>
      <c r="C66" s="137"/>
      <c r="D66" s="137"/>
      <c r="E66" s="137"/>
      <c r="F66" s="68">
        <f t="shared" ref="F66:F72" si="15">G66+H66</f>
        <v>81231.399999999994</v>
      </c>
      <c r="G66" s="68"/>
      <c r="H66" s="68">
        <f>H67</f>
        <v>81231.399999999994</v>
      </c>
      <c r="I66" s="68">
        <f t="shared" ref="I66:I72" si="16">J66+K66</f>
        <v>65104.600000000006</v>
      </c>
      <c r="J66" s="68"/>
      <c r="K66" s="68">
        <f>K67</f>
        <v>65104.600000000006</v>
      </c>
      <c r="M66" s="43"/>
      <c r="N66" s="43"/>
    </row>
    <row r="67" spans="1:14" ht="27" customHeight="1" x14ac:dyDescent="0.25">
      <c r="A67" s="44"/>
      <c r="B67" s="72" t="s">
        <v>20</v>
      </c>
      <c r="C67" s="79"/>
      <c r="D67" s="80"/>
      <c r="E67" s="74" t="s">
        <v>21</v>
      </c>
      <c r="F67" s="68">
        <f t="shared" si="15"/>
        <v>81231.399999999994</v>
      </c>
      <c r="G67" s="68"/>
      <c r="H67" s="68">
        <f>H68</f>
        <v>81231.399999999994</v>
      </c>
      <c r="I67" s="68">
        <f t="shared" si="16"/>
        <v>66560.700000000012</v>
      </c>
      <c r="J67" s="68">
        <f>J68</f>
        <v>1456.1</v>
      </c>
      <c r="K67" s="68">
        <f>K68</f>
        <v>65104.600000000006</v>
      </c>
      <c r="M67" s="43"/>
      <c r="N67" s="43"/>
    </row>
    <row r="68" spans="1:14" ht="27" customHeight="1" x14ac:dyDescent="0.25">
      <c r="A68" s="44"/>
      <c r="B68" s="69" t="s">
        <v>22</v>
      </c>
      <c r="C68" s="82"/>
      <c r="D68" s="82"/>
      <c r="E68" s="83" t="s">
        <v>23</v>
      </c>
      <c r="F68" s="68">
        <f t="shared" si="15"/>
        <v>81231.399999999994</v>
      </c>
      <c r="G68" s="68"/>
      <c r="H68" s="68">
        <f>H69+H70+H71</f>
        <v>81231.399999999994</v>
      </c>
      <c r="I68" s="68">
        <f t="shared" si="16"/>
        <v>66560.700000000012</v>
      </c>
      <c r="J68" s="68">
        <f>J69+J70+J71</f>
        <v>1456.1</v>
      </c>
      <c r="K68" s="68">
        <f>K69+K70+K71</f>
        <v>65104.600000000006</v>
      </c>
      <c r="M68" s="43"/>
      <c r="N68" s="43"/>
    </row>
    <row r="69" spans="1:14" s="56" customFormat="1" ht="125.25" customHeight="1" x14ac:dyDescent="0.25">
      <c r="A69" s="55"/>
      <c r="B69" s="75" t="s">
        <v>22</v>
      </c>
      <c r="C69" s="75" t="s">
        <v>66</v>
      </c>
      <c r="D69" s="75" t="s">
        <v>12</v>
      </c>
      <c r="E69" s="84" t="s">
        <v>50</v>
      </c>
      <c r="F69" s="77">
        <f t="shared" si="15"/>
        <v>81231.399999999994</v>
      </c>
      <c r="G69" s="77"/>
      <c r="H69" s="78">
        <v>81231.399999999994</v>
      </c>
      <c r="I69" s="77">
        <f t="shared" si="16"/>
        <v>45760.4</v>
      </c>
      <c r="J69" s="77"/>
      <c r="K69" s="78">
        <v>45760.4</v>
      </c>
      <c r="M69" s="43"/>
      <c r="N69" s="43"/>
    </row>
    <row r="70" spans="1:14" s="56" customFormat="1" ht="42" customHeight="1" x14ac:dyDescent="0.25">
      <c r="A70" s="55"/>
      <c r="B70" s="134" t="s">
        <v>22</v>
      </c>
      <c r="C70" s="75" t="s">
        <v>82</v>
      </c>
      <c r="D70" s="134" t="s">
        <v>12</v>
      </c>
      <c r="E70" s="135" t="s">
        <v>46</v>
      </c>
      <c r="F70" s="77"/>
      <c r="G70" s="77"/>
      <c r="H70" s="78"/>
      <c r="I70" s="77">
        <f t="shared" si="16"/>
        <v>1456.1</v>
      </c>
      <c r="J70" s="77">
        <v>1456.1</v>
      </c>
      <c r="K70" s="78"/>
      <c r="M70" s="43"/>
      <c r="N70" s="43"/>
    </row>
    <row r="71" spans="1:14" s="56" customFormat="1" ht="42" customHeight="1" x14ac:dyDescent="0.25">
      <c r="A71" s="55"/>
      <c r="B71" s="134"/>
      <c r="C71" s="75" t="s">
        <v>83</v>
      </c>
      <c r="D71" s="134"/>
      <c r="E71" s="135"/>
      <c r="F71" s="77"/>
      <c r="G71" s="77"/>
      <c r="H71" s="78"/>
      <c r="I71" s="77">
        <f t="shared" si="16"/>
        <v>19344.2</v>
      </c>
      <c r="J71" s="85"/>
      <c r="K71" s="78">
        <v>19344.2</v>
      </c>
      <c r="M71" s="43"/>
      <c r="N71" s="43"/>
    </row>
    <row r="72" spans="1:14" s="6" customFormat="1" ht="27" customHeight="1" x14ac:dyDescent="0.25">
      <c r="A72" s="57"/>
      <c r="B72" s="136" t="s">
        <v>29</v>
      </c>
      <c r="C72" s="136"/>
      <c r="D72" s="136"/>
      <c r="E72" s="86"/>
      <c r="F72" s="68">
        <f t="shared" si="15"/>
        <v>598432.1</v>
      </c>
      <c r="G72" s="68">
        <f>SUM(G16+G57+G66)</f>
        <v>322948.40000000002</v>
      </c>
      <c r="H72" s="68">
        <f>SUM(H16+H57+H66)</f>
        <v>275483.69999999995</v>
      </c>
      <c r="I72" s="68">
        <f t="shared" si="16"/>
        <v>578377.80000000005</v>
      </c>
      <c r="J72" s="68">
        <f>SUM(J16+J57+J66)</f>
        <v>322741.19999999995</v>
      </c>
      <c r="K72" s="68">
        <f>SUM(K16+K57+K66)</f>
        <v>255636.60000000003</v>
      </c>
    </row>
    <row r="73" spans="1:14" s="6" customFormat="1" ht="16.5" x14ac:dyDescent="0.25">
      <c r="B73" s="58"/>
      <c r="C73" s="58"/>
      <c r="D73" s="58"/>
      <c r="E73" s="58"/>
      <c r="F73" s="59"/>
      <c r="G73" s="59"/>
      <c r="H73" s="59"/>
      <c r="I73" s="59"/>
      <c r="J73" s="59"/>
      <c r="K73" s="59"/>
    </row>
    <row r="74" spans="1:14" x14ac:dyDescent="0.25">
      <c r="G74" s="61"/>
      <c r="H74" s="62"/>
      <c r="J74" s="61"/>
    </row>
    <row r="75" spans="1:14" x14ac:dyDescent="0.25">
      <c r="G75" s="63"/>
      <c r="J75" s="63"/>
    </row>
    <row r="77" spans="1:14" x14ac:dyDescent="0.25">
      <c r="B77" s="1"/>
      <c r="C77" s="1"/>
      <c r="D77" s="1"/>
      <c r="E77" s="1"/>
      <c r="F77" s="1"/>
      <c r="G77" s="64"/>
      <c r="J77" s="64"/>
      <c r="K77" s="1"/>
    </row>
  </sheetData>
  <mergeCells count="41">
    <mergeCell ref="B70:B71"/>
    <mergeCell ref="D70:D71"/>
    <mergeCell ref="E70:E71"/>
    <mergeCell ref="B72:D72"/>
    <mergeCell ref="B57:E57"/>
    <mergeCell ref="B64:B65"/>
    <mergeCell ref="D64:D65"/>
    <mergeCell ref="E64:E65"/>
    <mergeCell ref="B66:E66"/>
    <mergeCell ref="B16:E16"/>
    <mergeCell ref="B17:E17"/>
    <mergeCell ref="B25:E25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0:H10"/>
    <mergeCell ref="B12:D12"/>
    <mergeCell ref="E12:E14"/>
    <mergeCell ref="F12:F14"/>
    <mergeCell ref="G12:H12"/>
    <mergeCell ref="B9:K9"/>
    <mergeCell ref="H4:K4"/>
    <mergeCell ref="E5:H5"/>
    <mergeCell ref="B6:K6"/>
    <mergeCell ref="B7:K7"/>
    <mergeCell ref="B8:K8"/>
    <mergeCell ref="B52:B53"/>
    <mergeCell ref="D52:D53"/>
    <mergeCell ref="E52:E53"/>
    <mergeCell ref="B47:B48"/>
    <mergeCell ref="D47:D48"/>
    <mergeCell ref="E47:E48"/>
    <mergeCell ref="B49:B50"/>
    <mergeCell ref="D49:D50"/>
    <mergeCell ref="E49:E50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7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69"/>
  <sheetViews>
    <sheetView tabSelected="1" view="pageBreakPreview" topLeftCell="B1" zoomScale="90" zoomScaleNormal="80" zoomScaleSheetLayoutView="90" workbookViewId="0">
      <selection activeCell="B1" sqref="A1:XFD1048576"/>
    </sheetView>
  </sheetViews>
  <sheetFormatPr defaultRowHeight="15.75" x14ac:dyDescent="0.25"/>
  <cols>
    <col min="1" max="1" width="3.875" style="144" hidden="1" customWidth="1"/>
    <col min="2" max="2" width="5.75" style="145" customWidth="1"/>
    <col min="3" max="3" width="13.125" style="145" customWidth="1"/>
    <col min="4" max="4" width="5.625" style="145" customWidth="1"/>
    <col min="5" max="5" width="31.25" style="206" customWidth="1"/>
    <col min="6" max="6" width="11.5" style="188" customWidth="1"/>
    <col min="7" max="7" width="11.125" style="188" customWidth="1"/>
    <col min="8" max="8" width="11" style="188" customWidth="1"/>
    <col min="9" max="9" width="10.625" style="188" customWidth="1"/>
    <col min="10" max="10" width="10.375" style="188" customWidth="1"/>
    <col min="11" max="11" width="10.5" style="188" customWidth="1"/>
    <col min="12" max="12" width="9.125" style="144" bestFit="1" customWidth="1"/>
    <col min="13" max="13" width="10.875" style="144" customWidth="1"/>
    <col min="14" max="14" width="10.125" style="144" customWidth="1"/>
    <col min="15" max="16384" width="9" style="144"/>
  </cols>
  <sheetData>
    <row r="1" spans="1:14" ht="16.5" x14ac:dyDescent="0.25">
      <c r="E1" s="146" t="s">
        <v>79</v>
      </c>
      <c r="F1" s="147"/>
      <c r="G1" s="147"/>
      <c r="H1" s="147" t="s">
        <v>102</v>
      </c>
      <c r="I1" s="147"/>
      <c r="J1" s="144"/>
      <c r="K1" s="144"/>
    </row>
    <row r="2" spans="1:14" ht="16.5" x14ac:dyDescent="0.25">
      <c r="E2" s="146" t="s">
        <v>101</v>
      </c>
      <c r="F2" s="147"/>
      <c r="G2" s="147"/>
      <c r="H2" s="147"/>
      <c r="I2" s="144"/>
      <c r="J2" s="144"/>
      <c r="K2" s="144"/>
    </row>
    <row r="3" spans="1:14" ht="16.5" x14ac:dyDescent="0.25">
      <c r="E3" s="146" t="s">
        <v>40</v>
      </c>
      <c r="F3" s="147"/>
      <c r="G3" s="147"/>
      <c r="H3" s="147"/>
      <c r="I3" s="144"/>
      <c r="J3" s="144"/>
      <c r="K3" s="144"/>
    </row>
    <row r="4" spans="1:14" ht="14.25" customHeight="1" x14ac:dyDescent="0.25">
      <c r="E4" s="146"/>
      <c r="F4" s="148"/>
      <c r="G4" s="148"/>
      <c r="H4" s="149"/>
      <c r="I4" s="149"/>
      <c r="J4" s="149"/>
      <c r="K4" s="149"/>
    </row>
    <row r="5" spans="1:14" ht="81" hidden="1" customHeight="1" x14ac:dyDescent="0.25">
      <c r="E5" s="150"/>
      <c r="F5" s="150"/>
      <c r="G5" s="150"/>
      <c r="H5" s="150"/>
      <c r="I5" s="144"/>
      <c r="J5" s="144"/>
      <c r="K5" s="144"/>
    </row>
    <row r="6" spans="1:14" ht="16.5" x14ac:dyDescent="0.25">
      <c r="B6" s="151" t="s">
        <v>0</v>
      </c>
      <c r="C6" s="151"/>
      <c r="D6" s="151"/>
      <c r="E6" s="151"/>
      <c r="F6" s="151"/>
      <c r="G6" s="151"/>
      <c r="H6" s="151"/>
      <c r="I6" s="151"/>
      <c r="J6" s="151"/>
      <c r="K6" s="151"/>
    </row>
    <row r="7" spans="1:14" ht="16.5" x14ac:dyDescent="0.25">
      <c r="B7" s="151" t="s">
        <v>34</v>
      </c>
      <c r="C7" s="151"/>
      <c r="D7" s="151"/>
      <c r="E7" s="151"/>
      <c r="F7" s="151"/>
      <c r="G7" s="151"/>
      <c r="H7" s="151"/>
      <c r="I7" s="151"/>
      <c r="J7" s="151"/>
      <c r="K7" s="151"/>
    </row>
    <row r="8" spans="1:14" s="152" customFormat="1" ht="16.5" x14ac:dyDescent="0.25">
      <c r="B8" s="151" t="s">
        <v>38</v>
      </c>
      <c r="C8" s="151"/>
      <c r="D8" s="151"/>
      <c r="E8" s="151"/>
      <c r="F8" s="151"/>
      <c r="G8" s="151"/>
      <c r="H8" s="151"/>
      <c r="I8" s="151"/>
      <c r="J8" s="151"/>
      <c r="K8" s="151"/>
    </row>
    <row r="9" spans="1:14" s="152" customFormat="1" ht="16.5" x14ac:dyDescent="0.25">
      <c r="B9" s="151" t="s">
        <v>91</v>
      </c>
      <c r="C9" s="151"/>
      <c r="D9" s="151"/>
      <c r="E9" s="151"/>
      <c r="F9" s="151"/>
      <c r="G9" s="151"/>
      <c r="H9" s="151"/>
      <c r="I9" s="151"/>
      <c r="J9" s="151"/>
      <c r="K9" s="151"/>
    </row>
    <row r="10" spans="1:14" s="152" customFormat="1" ht="81" hidden="1" customHeight="1" x14ac:dyDescent="0.25">
      <c r="B10" s="151"/>
      <c r="C10" s="151"/>
      <c r="D10" s="151"/>
      <c r="E10" s="151"/>
      <c r="F10" s="151"/>
      <c r="G10" s="151"/>
      <c r="H10" s="151"/>
    </row>
    <row r="11" spans="1:14" ht="16.5" x14ac:dyDescent="0.25">
      <c r="B11" s="148"/>
      <c r="C11" s="148"/>
      <c r="D11" s="148"/>
      <c r="E11" s="146"/>
      <c r="F11" s="153"/>
      <c r="G11" s="153"/>
      <c r="H11" s="154"/>
      <c r="I11" s="153"/>
      <c r="J11" s="153"/>
      <c r="K11" s="154" t="s">
        <v>1</v>
      </c>
    </row>
    <row r="12" spans="1:14" ht="30.75" customHeight="1" x14ac:dyDescent="0.25">
      <c r="B12" s="155" t="s">
        <v>2</v>
      </c>
      <c r="C12" s="156"/>
      <c r="D12" s="157"/>
      <c r="E12" s="158" t="s">
        <v>37</v>
      </c>
      <c r="F12" s="158" t="s">
        <v>51</v>
      </c>
      <c r="G12" s="159" t="s">
        <v>3</v>
      </c>
      <c r="H12" s="159"/>
      <c r="I12" s="158" t="s">
        <v>90</v>
      </c>
      <c r="J12" s="159" t="s">
        <v>3</v>
      </c>
      <c r="K12" s="159"/>
    </row>
    <row r="13" spans="1:14" ht="15.75" customHeight="1" x14ac:dyDescent="0.25">
      <c r="B13" s="158" t="s">
        <v>33</v>
      </c>
      <c r="C13" s="158" t="s">
        <v>4</v>
      </c>
      <c r="D13" s="158" t="s">
        <v>5</v>
      </c>
      <c r="E13" s="158"/>
      <c r="F13" s="158"/>
      <c r="G13" s="158" t="s">
        <v>6</v>
      </c>
      <c r="H13" s="158" t="s">
        <v>7</v>
      </c>
      <c r="I13" s="158"/>
      <c r="J13" s="158" t="s">
        <v>6</v>
      </c>
      <c r="K13" s="158" t="s">
        <v>7</v>
      </c>
    </row>
    <row r="14" spans="1:14" ht="93" customHeight="1" x14ac:dyDescent="0.25">
      <c r="B14" s="158"/>
      <c r="C14" s="158"/>
      <c r="D14" s="158"/>
      <c r="E14" s="158"/>
      <c r="F14" s="158"/>
      <c r="G14" s="158"/>
      <c r="H14" s="158"/>
      <c r="I14" s="158"/>
      <c r="J14" s="158"/>
      <c r="K14" s="158"/>
    </row>
    <row r="15" spans="1:14" ht="17.25" customHeight="1" x14ac:dyDescent="0.25">
      <c r="B15" s="160">
        <v>1</v>
      </c>
      <c r="C15" s="160">
        <v>2</v>
      </c>
      <c r="D15" s="160">
        <v>3</v>
      </c>
      <c r="E15" s="160">
        <v>4</v>
      </c>
      <c r="F15" s="160">
        <v>5</v>
      </c>
      <c r="G15" s="160">
        <v>6</v>
      </c>
      <c r="H15" s="160">
        <v>7</v>
      </c>
      <c r="I15" s="160">
        <v>8</v>
      </c>
      <c r="J15" s="160">
        <v>9</v>
      </c>
      <c r="K15" s="160">
        <v>10</v>
      </c>
    </row>
    <row r="16" spans="1:14" s="163" customFormat="1" ht="28.5" customHeight="1" x14ac:dyDescent="0.25">
      <c r="A16" s="161"/>
      <c r="B16" s="162" t="s">
        <v>41</v>
      </c>
      <c r="C16" s="162"/>
      <c r="D16" s="162"/>
      <c r="E16" s="162"/>
      <c r="F16" s="101">
        <f>SUM(G16+H16)</f>
        <v>510472.69999999995</v>
      </c>
      <c r="G16" s="101">
        <f>G17+G25</f>
        <v>321288.40000000002</v>
      </c>
      <c r="H16" s="101">
        <f>H17+H25</f>
        <v>189184.29999999996</v>
      </c>
      <c r="I16" s="101">
        <f>SUM(J16+K16)</f>
        <v>510472.69999999995</v>
      </c>
      <c r="J16" s="101">
        <f>J17+J25</f>
        <v>321288.39999999997</v>
      </c>
      <c r="K16" s="101">
        <f>K17+K25</f>
        <v>189184.30000000002</v>
      </c>
      <c r="M16" s="164"/>
      <c r="N16" s="164"/>
    </row>
    <row r="17" spans="1:255" s="163" customFormat="1" ht="27" customHeight="1" x14ac:dyDescent="0.25">
      <c r="A17" s="161"/>
      <c r="B17" s="165" t="s">
        <v>45</v>
      </c>
      <c r="C17" s="165"/>
      <c r="D17" s="165"/>
      <c r="E17" s="165"/>
      <c r="F17" s="166">
        <f t="shared" ref="F17:F56" si="0">G17+H17</f>
        <v>158870.5</v>
      </c>
      <c r="G17" s="166">
        <f>G18+G22</f>
        <v>158870.5</v>
      </c>
      <c r="H17" s="166"/>
      <c r="I17" s="166">
        <f t="shared" ref="I17" si="1">J17+K17</f>
        <v>98127.2</v>
      </c>
      <c r="J17" s="166">
        <f>J18+J22</f>
        <v>98127.2</v>
      </c>
      <c r="K17" s="166"/>
      <c r="M17" s="164"/>
      <c r="N17" s="164"/>
    </row>
    <row r="18" spans="1:255" s="163" customFormat="1" ht="27.75" customHeight="1" x14ac:dyDescent="0.25">
      <c r="A18" s="161"/>
      <c r="B18" s="89" t="s">
        <v>8</v>
      </c>
      <c r="C18" s="89"/>
      <c r="D18" s="167"/>
      <c r="E18" s="110" t="s">
        <v>9</v>
      </c>
      <c r="F18" s="101">
        <f>G18+H18</f>
        <v>113870.5</v>
      </c>
      <c r="G18" s="166">
        <f>G19</f>
        <v>113870.5</v>
      </c>
      <c r="H18" s="166"/>
      <c r="I18" s="101">
        <f>J18+K18</f>
        <v>98127.2</v>
      </c>
      <c r="J18" s="166">
        <f>J19</f>
        <v>98127.2</v>
      </c>
      <c r="K18" s="100"/>
      <c r="M18" s="164"/>
      <c r="N18" s="164"/>
    </row>
    <row r="19" spans="1:255" s="163" customFormat="1" ht="37.5" customHeight="1" x14ac:dyDescent="0.25">
      <c r="A19" s="161"/>
      <c r="B19" s="104" t="s">
        <v>10</v>
      </c>
      <c r="C19" s="168"/>
      <c r="D19" s="168"/>
      <c r="E19" s="169" t="s">
        <v>11</v>
      </c>
      <c r="F19" s="101">
        <f>G19+H19</f>
        <v>113870.5</v>
      </c>
      <c r="G19" s="166">
        <f>G20+G21</f>
        <v>113870.5</v>
      </c>
      <c r="H19" s="166"/>
      <c r="I19" s="101">
        <f>J19+K19</f>
        <v>98127.2</v>
      </c>
      <c r="J19" s="166">
        <f>J20+J21</f>
        <v>98127.2</v>
      </c>
      <c r="K19" s="100"/>
      <c r="M19" s="164"/>
      <c r="N19" s="164"/>
    </row>
    <row r="20" spans="1:255" s="172" customFormat="1" ht="57" customHeight="1" x14ac:dyDescent="0.25">
      <c r="A20" s="170"/>
      <c r="B20" s="116" t="s">
        <v>10</v>
      </c>
      <c r="C20" s="118" t="s">
        <v>55</v>
      </c>
      <c r="D20" s="167">
        <v>400</v>
      </c>
      <c r="E20" s="171" t="s">
        <v>78</v>
      </c>
      <c r="F20" s="67">
        <f>G20</f>
        <v>99058.4</v>
      </c>
      <c r="G20" s="100">
        <f>48000+24844+26214.4</f>
        <v>99058.4</v>
      </c>
      <c r="H20" s="100"/>
      <c r="I20" s="67">
        <f>J20</f>
        <v>98127.2</v>
      </c>
      <c r="J20" s="100">
        <f>48000+24844+26214.4-6591.2-6486.8-2665.3+14812.1</f>
        <v>98127.2</v>
      </c>
      <c r="K20" s="100"/>
      <c r="M20" s="173"/>
      <c r="N20" s="173"/>
    </row>
    <row r="21" spans="1:255" s="172" customFormat="1" ht="45" customHeight="1" x14ac:dyDescent="0.25">
      <c r="A21" s="170"/>
      <c r="B21" s="116" t="s">
        <v>10</v>
      </c>
      <c r="C21" s="118" t="s">
        <v>55</v>
      </c>
      <c r="D21" s="167">
        <v>400</v>
      </c>
      <c r="E21" s="171" t="s">
        <v>56</v>
      </c>
      <c r="F21" s="67">
        <f>G21+H21</f>
        <v>14812.1</v>
      </c>
      <c r="G21" s="100">
        <f>14812.1</f>
        <v>14812.1</v>
      </c>
      <c r="H21" s="100"/>
      <c r="I21" s="67"/>
      <c r="J21" s="100"/>
      <c r="K21" s="100"/>
      <c r="M21" s="173"/>
      <c r="N21" s="173"/>
    </row>
    <row r="22" spans="1:255" s="163" customFormat="1" ht="37.5" customHeight="1" x14ac:dyDescent="0.25">
      <c r="A22" s="161"/>
      <c r="B22" s="104" t="s">
        <v>14</v>
      </c>
      <c r="C22" s="104"/>
      <c r="D22" s="104"/>
      <c r="E22" s="174" t="s">
        <v>15</v>
      </c>
      <c r="F22" s="101">
        <f t="shared" si="0"/>
        <v>45000</v>
      </c>
      <c r="G22" s="101">
        <f>G23</f>
        <v>45000</v>
      </c>
      <c r="H22" s="101"/>
      <c r="I22" s="101"/>
      <c r="J22" s="101"/>
      <c r="K22" s="101"/>
      <c r="M22" s="175"/>
      <c r="N22" s="164"/>
    </row>
    <row r="23" spans="1:255" s="163" customFormat="1" ht="31.5" customHeight="1" x14ac:dyDescent="0.25">
      <c r="A23" s="161"/>
      <c r="B23" s="104" t="s">
        <v>16</v>
      </c>
      <c r="C23" s="104"/>
      <c r="D23" s="104"/>
      <c r="E23" s="174" t="s">
        <v>17</v>
      </c>
      <c r="F23" s="101">
        <f t="shared" si="0"/>
        <v>45000</v>
      </c>
      <c r="G23" s="101">
        <f>G24</f>
        <v>45000</v>
      </c>
      <c r="H23" s="101"/>
      <c r="I23" s="101"/>
      <c r="J23" s="101"/>
      <c r="K23" s="101"/>
      <c r="M23" s="164"/>
      <c r="N23" s="164"/>
    </row>
    <row r="24" spans="1:255" s="163" customFormat="1" ht="41.25" customHeight="1" x14ac:dyDescent="0.25">
      <c r="A24" s="161"/>
      <c r="B24" s="116" t="s">
        <v>16</v>
      </c>
      <c r="C24" s="116" t="s">
        <v>68</v>
      </c>
      <c r="D24" s="116" t="s">
        <v>13</v>
      </c>
      <c r="E24" s="176" t="s">
        <v>54</v>
      </c>
      <c r="F24" s="67">
        <f t="shared" si="0"/>
        <v>45000</v>
      </c>
      <c r="G24" s="102">
        <f>15000+15000+15000</f>
        <v>45000</v>
      </c>
      <c r="H24" s="100"/>
      <c r="I24" s="67"/>
      <c r="J24" s="102"/>
      <c r="K24" s="100"/>
      <c r="M24" s="164"/>
      <c r="N24" s="164"/>
    </row>
    <row r="25" spans="1:255" s="163" customFormat="1" ht="28.5" customHeight="1" x14ac:dyDescent="0.25">
      <c r="A25" s="161"/>
      <c r="B25" s="140" t="s">
        <v>44</v>
      </c>
      <c r="C25" s="140"/>
      <c r="D25" s="140"/>
      <c r="E25" s="140"/>
      <c r="F25" s="101">
        <f>G25+H25</f>
        <v>351602.19999999995</v>
      </c>
      <c r="G25" s="101">
        <f>G26+G30+G43+G37</f>
        <v>162417.9</v>
      </c>
      <c r="H25" s="101">
        <f>H26+H30+H43+H37</f>
        <v>189184.29999999996</v>
      </c>
      <c r="I25" s="101">
        <f>J25+K25</f>
        <v>412345.5</v>
      </c>
      <c r="J25" s="101">
        <f>J26+J30+J43+J37+J47</f>
        <v>223161.19999999998</v>
      </c>
      <c r="K25" s="101">
        <f>K26+K30+K43+K37+K47</f>
        <v>189184.30000000002</v>
      </c>
      <c r="M25" s="164"/>
      <c r="N25" s="164"/>
    </row>
    <row r="26" spans="1:255" ht="30.75" customHeight="1" x14ac:dyDescent="0.25">
      <c r="A26" s="116"/>
      <c r="B26" s="89" t="s">
        <v>8</v>
      </c>
      <c r="C26" s="89"/>
      <c r="D26" s="167"/>
      <c r="E26" s="110" t="s">
        <v>9</v>
      </c>
      <c r="F26" s="166">
        <f t="shared" si="0"/>
        <v>103080</v>
      </c>
      <c r="G26" s="101">
        <f>G27</f>
        <v>103080</v>
      </c>
      <c r="H26" s="101"/>
      <c r="I26" s="166">
        <f t="shared" ref="I26:I27" si="2">J26+K26</f>
        <v>135580</v>
      </c>
      <c r="J26" s="101">
        <f>J27</f>
        <v>135580</v>
      </c>
      <c r="K26" s="101"/>
      <c r="L26" s="177"/>
      <c r="M26" s="177"/>
      <c r="N26" s="177"/>
      <c r="O26" s="177"/>
      <c r="P26" s="17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7"/>
      <c r="AE26" s="177"/>
      <c r="AF26" s="177"/>
      <c r="AG26" s="177"/>
      <c r="AH26" s="177"/>
      <c r="AI26" s="177"/>
      <c r="AJ26" s="177"/>
      <c r="AK26" s="177"/>
      <c r="AL26" s="177"/>
      <c r="AM26" s="177"/>
      <c r="AN26" s="177"/>
      <c r="AO26" s="177"/>
      <c r="AP26" s="177"/>
      <c r="AQ26" s="177"/>
      <c r="AR26" s="177"/>
      <c r="AS26" s="177"/>
      <c r="AT26" s="177"/>
      <c r="AU26" s="177"/>
      <c r="AV26" s="177"/>
      <c r="AW26" s="177"/>
      <c r="AX26" s="177"/>
      <c r="AY26" s="177"/>
      <c r="AZ26" s="177"/>
      <c r="BA26" s="177"/>
      <c r="BB26" s="177"/>
      <c r="BC26" s="177"/>
      <c r="BD26" s="177"/>
      <c r="BE26" s="177"/>
      <c r="BF26" s="177"/>
      <c r="BG26" s="177"/>
      <c r="BH26" s="177"/>
      <c r="BI26" s="177"/>
      <c r="BJ26" s="177"/>
      <c r="BK26" s="177"/>
      <c r="BL26" s="177"/>
      <c r="BM26" s="177"/>
      <c r="BN26" s="177"/>
      <c r="BO26" s="177"/>
      <c r="BP26" s="177"/>
      <c r="BQ26" s="177"/>
      <c r="BR26" s="177"/>
      <c r="BS26" s="177"/>
      <c r="BT26" s="177"/>
      <c r="BU26" s="177"/>
      <c r="BV26" s="177"/>
      <c r="BW26" s="177"/>
      <c r="BX26" s="177"/>
      <c r="BY26" s="177"/>
      <c r="BZ26" s="177"/>
      <c r="CA26" s="177"/>
      <c r="CB26" s="177"/>
      <c r="CC26" s="177"/>
      <c r="CD26" s="177"/>
      <c r="CE26" s="177"/>
      <c r="CF26" s="177"/>
      <c r="CG26" s="177"/>
      <c r="CH26" s="177"/>
      <c r="CI26" s="177"/>
      <c r="CJ26" s="177"/>
      <c r="CK26" s="177"/>
      <c r="CL26" s="177"/>
      <c r="CM26" s="177"/>
      <c r="CN26" s="177"/>
      <c r="CO26" s="177"/>
      <c r="CP26" s="177"/>
      <c r="CQ26" s="177"/>
      <c r="CR26" s="177"/>
      <c r="CS26" s="177"/>
      <c r="CT26" s="177"/>
      <c r="CU26" s="177"/>
      <c r="CV26" s="177"/>
      <c r="CW26" s="177"/>
      <c r="CX26" s="177"/>
      <c r="CY26" s="177"/>
      <c r="CZ26" s="177"/>
      <c r="DA26" s="177"/>
      <c r="DB26" s="177"/>
      <c r="DC26" s="177"/>
      <c r="DD26" s="177"/>
      <c r="DE26" s="177"/>
      <c r="DF26" s="177"/>
      <c r="DG26" s="177"/>
      <c r="DH26" s="177"/>
      <c r="DI26" s="177"/>
      <c r="DJ26" s="177"/>
      <c r="DK26" s="177"/>
      <c r="DL26" s="177"/>
      <c r="DM26" s="177"/>
      <c r="DN26" s="177"/>
      <c r="DO26" s="177"/>
      <c r="DP26" s="177"/>
      <c r="DQ26" s="177"/>
      <c r="DR26" s="177"/>
      <c r="DS26" s="177"/>
      <c r="DT26" s="177"/>
      <c r="DU26" s="177"/>
      <c r="DV26" s="177"/>
      <c r="DW26" s="177"/>
      <c r="DX26" s="177"/>
      <c r="DY26" s="177"/>
      <c r="DZ26" s="177"/>
      <c r="EA26" s="177"/>
      <c r="EB26" s="177"/>
      <c r="EC26" s="177"/>
      <c r="ED26" s="177"/>
      <c r="EE26" s="177"/>
      <c r="EF26" s="177"/>
      <c r="EG26" s="177"/>
      <c r="EH26" s="177"/>
      <c r="EI26" s="177"/>
      <c r="EJ26" s="177"/>
      <c r="EK26" s="177"/>
      <c r="EL26" s="177"/>
      <c r="EM26" s="177"/>
      <c r="EN26" s="177"/>
      <c r="EO26" s="177"/>
      <c r="EP26" s="177"/>
      <c r="EQ26" s="177"/>
      <c r="ER26" s="177"/>
      <c r="ES26" s="177"/>
      <c r="ET26" s="177"/>
      <c r="EU26" s="177"/>
      <c r="EV26" s="177"/>
      <c r="EW26" s="177"/>
      <c r="EX26" s="177"/>
      <c r="EY26" s="177"/>
      <c r="EZ26" s="177"/>
      <c r="FA26" s="177"/>
      <c r="FB26" s="177"/>
      <c r="FC26" s="177"/>
      <c r="FD26" s="177"/>
      <c r="FE26" s="177"/>
      <c r="FF26" s="177"/>
      <c r="FG26" s="177"/>
      <c r="FH26" s="177"/>
      <c r="FI26" s="177"/>
      <c r="FJ26" s="177"/>
      <c r="FK26" s="177"/>
      <c r="FL26" s="177"/>
      <c r="FM26" s="177"/>
      <c r="FN26" s="177"/>
      <c r="FO26" s="177"/>
      <c r="FP26" s="177"/>
      <c r="FQ26" s="177"/>
      <c r="FR26" s="177"/>
      <c r="FS26" s="177"/>
      <c r="FT26" s="177"/>
      <c r="FU26" s="177"/>
      <c r="FV26" s="177"/>
      <c r="FW26" s="177"/>
      <c r="FX26" s="177"/>
      <c r="FY26" s="177"/>
      <c r="FZ26" s="177"/>
      <c r="GA26" s="177"/>
      <c r="GB26" s="177"/>
      <c r="GC26" s="177"/>
      <c r="GD26" s="177"/>
      <c r="GE26" s="177"/>
      <c r="GF26" s="177"/>
      <c r="GG26" s="177"/>
      <c r="GH26" s="177"/>
      <c r="GI26" s="177"/>
      <c r="GJ26" s="177"/>
      <c r="GK26" s="177"/>
      <c r="GL26" s="177"/>
      <c r="GM26" s="177"/>
      <c r="GN26" s="177"/>
      <c r="GO26" s="177"/>
      <c r="GP26" s="177"/>
      <c r="GQ26" s="177"/>
      <c r="GR26" s="177"/>
      <c r="GS26" s="177"/>
      <c r="GT26" s="177"/>
      <c r="GU26" s="177"/>
      <c r="GV26" s="177"/>
      <c r="GW26" s="177"/>
      <c r="GX26" s="177"/>
      <c r="GY26" s="177"/>
      <c r="GZ26" s="177"/>
      <c r="HA26" s="177"/>
      <c r="HB26" s="177"/>
      <c r="HC26" s="177"/>
      <c r="HD26" s="177"/>
      <c r="HE26" s="177"/>
      <c r="HF26" s="177"/>
      <c r="HG26" s="177"/>
      <c r="HH26" s="177"/>
      <c r="HI26" s="177"/>
      <c r="HJ26" s="177"/>
      <c r="HK26" s="177"/>
      <c r="HL26" s="177"/>
      <c r="HM26" s="177"/>
      <c r="HN26" s="177"/>
      <c r="HO26" s="177"/>
      <c r="HP26" s="177"/>
      <c r="HQ26" s="177"/>
      <c r="HR26" s="177"/>
      <c r="HS26" s="177"/>
      <c r="HT26" s="177"/>
      <c r="HU26" s="177"/>
      <c r="HV26" s="177"/>
      <c r="HW26" s="177"/>
      <c r="HX26" s="177"/>
      <c r="HY26" s="177"/>
      <c r="HZ26" s="177"/>
      <c r="IA26" s="177"/>
      <c r="IB26" s="177"/>
      <c r="IC26" s="177"/>
      <c r="ID26" s="177"/>
      <c r="IE26" s="177"/>
      <c r="IF26" s="177"/>
      <c r="IG26" s="177"/>
      <c r="IH26" s="177"/>
      <c r="II26" s="177"/>
      <c r="IJ26" s="177"/>
      <c r="IK26" s="177"/>
      <c r="IL26" s="177"/>
      <c r="IM26" s="177"/>
      <c r="IN26" s="177"/>
      <c r="IO26" s="177"/>
      <c r="IP26" s="177"/>
      <c r="IQ26" s="177"/>
      <c r="IR26" s="177"/>
      <c r="IS26" s="177"/>
      <c r="IT26" s="177"/>
      <c r="IU26" s="177"/>
    </row>
    <row r="27" spans="1:255" s="152" customFormat="1" ht="37.5" customHeight="1" x14ac:dyDescent="0.25">
      <c r="A27" s="178"/>
      <c r="B27" s="104" t="s">
        <v>10</v>
      </c>
      <c r="C27" s="168"/>
      <c r="D27" s="168"/>
      <c r="E27" s="169" t="s">
        <v>11</v>
      </c>
      <c r="F27" s="166">
        <f t="shared" si="0"/>
        <v>103080</v>
      </c>
      <c r="G27" s="166">
        <f>SUM(G28:G29)</f>
        <v>103080</v>
      </c>
      <c r="H27" s="166"/>
      <c r="I27" s="166">
        <f t="shared" si="2"/>
        <v>135580</v>
      </c>
      <c r="J27" s="166">
        <f>SUM(J28:J29)</f>
        <v>135580</v>
      </c>
      <c r="K27" s="166"/>
      <c r="M27" s="179"/>
      <c r="N27" s="179"/>
    </row>
    <row r="28" spans="1:255" s="182" customFormat="1" ht="70.5" customHeight="1" x14ac:dyDescent="0.25">
      <c r="A28" s="178"/>
      <c r="B28" s="116" t="s">
        <v>10</v>
      </c>
      <c r="C28" s="180">
        <v>1340344300</v>
      </c>
      <c r="D28" s="116" t="s">
        <v>13</v>
      </c>
      <c r="E28" s="181" t="s">
        <v>30</v>
      </c>
      <c r="F28" s="100">
        <f>G28+H28</f>
        <v>88080</v>
      </c>
      <c r="G28" s="100">
        <f>51380+35000+1700</f>
        <v>88080</v>
      </c>
      <c r="H28" s="100"/>
      <c r="I28" s="100">
        <f>J28+K28</f>
        <v>135580</v>
      </c>
      <c r="J28" s="100">
        <f>51380+35000+1700+15000+32500</f>
        <v>135580</v>
      </c>
      <c r="K28" s="100"/>
      <c r="M28" s="183"/>
      <c r="N28" s="183"/>
    </row>
    <row r="29" spans="1:255" ht="81" customHeight="1" x14ac:dyDescent="0.25">
      <c r="A29" s="178"/>
      <c r="B29" s="116" t="s">
        <v>10</v>
      </c>
      <c r="C29" s="118" t="s">
        <v>63</v>
      </c>
      <c r="D29" s="116" t="s">
        <v>13</v>
      </c>
      <c r="E29" s="184" t="s">
        <v>62</v>
      </c>
      <c r="F29" s="67">
        <f t="shared" si="0"/>
        <v>15000</v>
      </c>
      <c r="G29" s="67">
        <v>15000</v>
      </c>
      <c r="H29" s="100"/>
      <c r="I29" s="100"/>
      <c r="J29" s="67"/>
      <c r="K29" s="100"/>
      <c r="M29" s="185"/>
      <c r="N29" s="185"/>
    </row>
    <row r="30" spans="1:255" ht="35.25" customHeight="1" x14ac:dyDescent="0.25">
      <c r="A30" s="186"/>
      <c r="B30" s="89" t="s">
        <v>14</v>
      </c>
      <c r="C30" s="116"/>
      <c r="D30" s="116"/>
      <c r="E30" s="115" t="s">
        <v>15</v>
      </c>
      <c r="F30" s="101">
        <f t="shared" si="0"/>
        <v>73160.2</v>
      </c>
      <c r="G30" s="101">
        <f>G31+G33</f>
        <v>47062.6</v>
      </c>
      <c r="H30" s="101">
        <f>H31+H33</f>
        <v>26097.599999999999</v>
      </c>
      <c r="I30" s="101">
        <f t="shared" ref="I30" si="3">J30+K30</f>
        <v>45000</v>
      </c>
      <c r="J30" s="101">
        <f>J31+J33</f>
        <v>45000</v>
      </c>
      <c r="K30" s="101"/>
      <c r="M30" s="185"/>
      <c r="N30" s="185"/>
    </row>
    <row r="31" spans="1:255" ht="27.75" customHeight="1" x14ac:dyDescent="0.25">
      <c r="A31" s="186"/>
      <c r="B31" s="89" t="s">
        <v>48</v>
      </c>
      <c r="C31" s="116"/>
      <c r="D31" s="116"/>
      <c r="E31" s="115" t="s">
        <v>49</v>
      </c>
      <c r="F31" s="101">
        <f t="shared" si="0"/>
        <v>32500</v>
      </c>
      <c r="G31" s="101">
        <f>G32</f>
        <v>32500</v>
      </c>
      <c r="H31" s="101"/>
      <c r="I31" s="101"/>
      <c r="J31" s="101"/>
      <c r="K31" s="101"/>
      <c r="M31" s="185"/>
      <c r="N31" s="185"/>
    </row>
    <row r="32" spans="1:255" s="145" customFormat="1" ht="93" customHeight="1" x14ac:dyDescent="0.25">
      <c r="A32" s="187"/>
      <c r="B32" s="118" t="s">
        <v>48</v>
      </c>
      <c r="C32" s="116" t="s">
        <v>69</v>
      </c>
      <c r="D32" s="116" t="s">
        <v>13</v>
      </c>
      <c r="E32" s="107" t="s">
        <v>52</v>
      </c>
      <c r="F32" s="67">
        <f>G32+H32</f>
        <v>32500</v>
      </c>
      <c r="G32" s="67">
        <v>32500</v>
      </c>
      <c r="H32" s="67"/>
      <c r="I32" s="67"/>
      <c r="J32" s="67"/>
      <c r="K32" s="67"/>
      <c r="M32" s="188"/>
      <c r="N32" s="188"/>
    </row>
    <row r="33" spans="1:14" s="145" customFormat="1" ht="28.5" customHeight="1" x14ac:dyDescent="0.25">
      <c r="A33" s="187"/>
      <c r="B33" s="89" t="s">
        <v>16</v>
      </c>
      <c r="C33" s="89"/>
      <c r="D33" s="89"/>
      <c r="E33" s="115" t="s">
        <v>17</v>
      </c>
      <c r="F33" s="101">
        <f t="shared" ref="F33:F36" si="4">G33+H33</f>
        <v>40660.199999999997</v>
      </c>
      <c r="G33" s="101">
        <f>G34+G36</f>
        <v>14562.599999999999</v>
      </c>
      <c r="H33" s="101">
        <f>H34+H36</f>
        <v>26097.599999999999</v>
      </c>
      <c r="I33" s="101">
        <f t="shared" ref="I33:I37" si="5">J33+K33</f>
        <v>45000</v>
      </c>
      <c r="J33" s="101">
        <f>J34+J35+J36</f>
        <v>45000</v>
      </c>
      <c r="K33" s="101"/>
      <c r="M33" s="188"/>
      <c r="N33" s="188"/>
    </row>
    <row r="34" spans="1:14" s="145" customFormat="1" ht="84" customHeight="1" x14ac:dyDescent="0.25">
      <c r="A34" s="187"/>
      <c r="B34" s="116" t="s">
        <v>16</v>
      </c>
      <c r="C34" s="118" t="s">
        <v>80</v>
      </c>
      <c r="D34" s="116" t="s">
        <v>13</v>
      </c>
      <c r="E34" s="107" t="s">
        <v>81</v>
      </c>
      <c r="F34" s="67">
        <f t="shared" si="4"/>
        <v>40660.199999999997</v>
      </c>
      <c r="G34" s="103">
        <f>4854.2+9708.4</f>
        <v>14562.599999999999</v>
      </c>
      <c r="H34" s="103">
        <v>26097.599999999999</v>
      </c>
      <c r="I34" s="67"/>
      <c r="J34" s="103"/>
      <c r="K34" s="103"/>
      <c r="M34" s="188"/>
      <c r="N34" s="189"/>
    </row>
    <row r="35" spans="1:14" s="145" customFormat="1" ht="55.5" customHeight="1" x14ac:dyDescent="0.25">
      <c r="A35" s="187"/>
      <c r="B35" s="116" t="s">
        <v>16</v>
      </c>
      <c r="C35" s="118" t="s">
        <v>84</v>
      </c>
      <c r="D35" s="116" t="s">
        <v>13</v>
      </c>
      <c r="E35" s="107" t="s">
        <v>100</v>
      </c>
      <c r="F35" s="67"/>
      <c r="G35" s="103"/>
      <c r="H35" s="103"/>
      <c r="I35" s="67">
        <f t="shared" si="5"/>
        <v>45000</v>
      </c>
      <c r="J35" s="103">
        <v>45000</v>
      </c>
      <c r="K35" s="103"/>
      <c r="M35" s="188"/>
      <c r="N35" s="189"/>
    </row>
    <row r="36" spans="1:14" s="145" customFormat="1" ht="71.25" hidden="1" customHeight="1" x14ac:dyDescent="0.25">
      <c r="A36" s="187"/>
      <c r="B36" s="116" t="s">
        <v>16</v>
      </c>
      <c r="C36" s="118" t="s">
        <v>84</v>
      </c>
      <c r="D36" s="116" t="s">
        <v>13</v>
      </c>
      <c r="E36" s="107" t="s">
        <v>87</v>
      </c>
      <c r="F36" s="67">
        <f t="shared" si="4"/>
        <v>0</v>
      </c>
      <c r="G36" s="103"/>
      <c r="H36" s="103"/>
      <c r="I36" s="67"/>
      <c r="J36" s="103"/>
      <c r="K36" s="103"/>
      <c r="M36" s="188"/>
      <c r="N36" s="188"/>
    </row>
    <row r="37" spans="1:14" s="145" customFormat="1" ht="30.75" customHeight="1" x14ac:dyDescent="0.25">
      <c r="A37" s="187"/>
      <c r="B37" s="104" t="s">
        <v>18</v>
      </c>
      <c r="C37" s="89"/>
      <c r="D37" s="104"/>
      <c r="E37" s="115" t="s">
        <v>19</v>
      </c>
      <c r="F37" s="101"/>
      <c r="G37" s="101"/>
      <c r="H37" s="101"/>
      <c r="I37" s="101">
        <f t="shared" si="5"/>
        <v>229100.2</v>
      </c>
      <c r="J37" s="101">
        <f>J38+J41</f>
        <v>39915.899999999994</v>
      </c>
      <c r="K37" s="101">
        <f>K38+K41</f>
        <v>189184.30000000002</v>
      </c>
      <c r="M37" s="188"/>
      <c r="N37" s="188"/>
    </row>
    <row r="38" spans="1:14" s="145" customFormat="1" ht="30.75" customHeight="1" x14ac:dyDescent="0.25">
      <c r="A38" s="187"/>
      <c r="B38" s="89" t="s">
        <v>85</v>
      </c>
      <c r="C38" s="89"/>
      <c r="D38" s="89"/>
      <c r="E38" s="90" t="s">
        <v>86</v>
      </c>
      <c r="F38" s="101"/>
      <c r="G38" s="101"/>
      <c r="H38" s="101"/>
      <c r="I38" s="101">
        <f>J38+K38</f>
        <v>47251.399999999994</v>
      </c>
      <c r="J38" s="101">
        <f>J40+J39</f>
        <v>21153.8</v>
      </c>
      <c r="K38" s="101">
        <f>K40+K39</f>
        <v>26097.599999999999</v>
      </c>
      <c r="M38" s="188"/>
      <c r="N38" s="188"/>
    </row>
    <row r="39" spans="1:14" s="145" customFormat="1" ht="47.25" customHeight="1" x14ac:dyDescent="0.25">
      <c r="A39" s="187"/>
      <c r="B39" s="118" t="s">
        <v>85</v>
      </c>
      <c r="C39" s="118" t="s">
        <v>77</v>
      </c>
      <c r="D39" s="118" t="s">
        <v>13</v>
      </c>
      <c r="E39" s="190" t="s">
        <v>92</v>
      </c>
      <c r="F39" s="67"/>
      <c r="G39" s="67"/>
      <c r="H39" s="67"/>
      <c r="I39" s="67">
        <f>J39+K39</f>
        <v>47251.399999999994</v>
      </c>
      <c r="J39" s="67">
        <f>11353.8+9800</f>
        <v>21153.8</v>
      </c>
      <c r="K39" s="67">
        <v>26097.599999999999</v>
      </c>
      <c r="M39" s="188"/>
      <c r="N39" s="188"/>
    </row>
    <row r="40" spans="1:14" s="145" customFormat="1" ht="74.25" hidden="1" customHeight="1" x14ac:dyDescent="0.25">
      <c r="A40" s="187"/>
      <c r="B40" s="118" t="s">
        <v>85</v>
      </c>
      <c r="C40" s="118" t="s">
        <v>77</v>
      </c>
      <c r="D40" s="118" t="s">
        <v>13</v>
      </c>
      <c r="E40" s="190" t="s">
        <v>87</v>
      </c>
      <c r="F40" s="67"/>
      <c r="G40" s="67"/>
      <c r="H40" s="67"/>
      <c r="I40" s="67"/>
      <c r="J40" s="67"/>
      <c r="K40" s="67"/>
      <c r="M40" s="188"/>
      <c r="N40" s="188"/>
    </row>
    <row r="41" spans="1:14" s="145" customFormat="1" ht="36.75" customHeight="1" x14ac:dyDescent="0.25">
      <c r="A41" s="187"/>
      <c r="B41" s="89" t="s">
        <v>93</v>
      </c>
      <c r="C41" s="89"/>
      <c r="D41" s="89"/>
      <c r="E41" s="90" t="s">
        <v>94</v>
      </c>
      <c r="F41" s="101"/>
      <c r="G41" s="101"/>
      <c r="H41" s="101"/>
      <c r="I41" s="101">
        <f>J41+K41</f>
        <v>181848.80000000002</v>
      </c>
      <c r="J41" s="101">
        <f>J42</f>
        <v>18762.099999999999</v>
      </c>
      <c r="K41" s="101">
        <f>K42</f>
        <v>163086.70000000001</v>
      </c>
      <c r="M41" s="188"/>
      <c r="N41" s="188"/>
    </row>
    <row r="42" spans="1:14" s="145" customFormat="1" ht="36.75" customHeight="1" x14ac:dyDescent="0.25">
      <c r="A42" s="187"/>
      <c r="B42" s="118" t="s">
        <v>93</v>
      </c>
      <c r="C42" s="118" t="s">
        <v>77</v>
      </c>
      <c r="D42" s="118" t="s">
        <v>13</v>
      </c>
      <c r="E42" s="190" t="s">
        <v>95</v>
      </c>
      <c r="F42" s="67"/>
      <c r="G42" s="67"/>
      <c r="H42" s="67"/>
      <c r="I42" s="67">
        <f>J42+K42</f>
        <v>181848.80000000002</v>
      </c>
      <c r="J42" s="67">
        <f>11285.4+7476.7</f>
        <v>18762.099999999999</v>
      </c>
      <c r="K42" s="67">
        <v>163086.70000000001</v>
      </c>
      <c r="M42" s="188"/>
      <c r="N42" s="188"/>
    </row>
    <row r="43" spans="1:14" ht="30" customHeight="1" x14ac:dyDescent="0.25">
      <c r="A43" s="186"/>
      <c r="B43" s="89" t="s">
        <v>31</v>
      </c>
      <c r="C43" s="118"/>
      <c r="D43" s="118"/>
      <c r="E43" s="115" t="s">
        <v>32</v>
      </c>
      <c r="F43" s="101">
        <f t="shared" si="0"/>
        <v>175361.99999999994</v>
      </c>
      <c r="G43" s="101">
        <f>G44</f>
        <v>12275.3</v>
      </c>
      <c r="H43" s="101">
        <f>H44</f>
        <v>163086.69999999995</v>
      </c>
      <c r="I43" s="101"/>
      <c r="J43" s="101"/>
      <c r="K43" s="101"/>
      <c r="M43" s="185"/>
      <c r="N43" s="185"/>
    </row>
    <row r="44" spans="1:14" ht="30" customHeight="1" x14ac:dyDescent="0.25">
      <c r="A44" s="186"/>
      <c r="B44" s="89" t="s">
        <v>60</v>
      </c>
      <c r="C44" s="89"/>
      <c r="D44" s="89"/>
      <c r="E44" s="115" t="s">
        <v>61</v>
      </c>
      <c r="F44" s="101">
        <f t="shared" si="0"/>
        <v>175361.99999999994</v>
      </c>
      <c r="G44" s="101">
        <f>SUM(G45:G46)</f>
        <v>12275.3</v>
      </c>
      <c r="H44" s="101">
        <f>SUM(H45:H46)</f>
        <v>163086.69999999995</v>
      </c>
      <c r="I44" s="101"/>
      <c r="J44" s="101"/>
      <c r="K44" s="101"/>
      <c r="M44" s="185"/>
      <c r="N44" s="185"/>
    </row>
    <row r="45" spans="1:14" ht="27" customHeight="1" x14ac:dyDescent="0.25">
      <c r="A45" s="186"/>
      <c r="B45" s="191" t="s">
        <v>60</v>
      </c>
      <c r="C45" s="116" t="s">
        <v>70</v>
      </c>
      <c r="D45" s="191" t="s">
        <v>13</v>
      </c>
      <c r="E45" s="192" t="s">
        <v>67</v>
      </c>
      <c r="F45" s="67">
        <f>G45+H45</f>
        <v>163086.69999999995</v>
      </c>
      <c r="G45" s="67"/>
      <c r="H45" s="67">
        <f>163086.7+661349-661349</f>
        <v>163086.69999999995</v>
      </c>
      <c r="I45" s="67"/>
      <c r="J45" s="67"/>
      <c r="K45" s="67"/>
      <c r="M45" s="185"/>
      <c r="N45" s="185"/>
    </row>
    <row r="46" spans="1:14" ht="27" customHeight="1" x14ac:dyDescent="0.25">
      <c r="A46" s="186"/>
      <c r="B46" s="193"/>
      <c r="C46" s="116" t="s">
        <v>71</v>
      </c>
      <c r="D46" s="193"/>
      <c r="E46" s="194"/>
      <c r="F46" s="67">
        <f>G46+H46</f>
        <v>12275.3</v>
      </c>
      <c r="G46" s="67">
        <v>12275.3</v>
      </c>
      <c r="H46" s="67"/>
      <c r="I46" s="67"/>
      <c r="J46" s="67"/>
      <c r="K46" s="67"/>
      <c r="M46" s="185"/>
      <c r="N46" s="185"/>
    </row>
    <row r="47" spans="1:14" ht="37.5" customHeight="1" x14ac:dyDescent="0.25">
      <c r="A47" s="186"/>
      <c r="B47" s="195" t="s">
        <v>96</v>
      </c>
      <c r="C47" s="196"/>
      <c r="D47" s="197"/>
      <c r="E47" s="110" t="s">
        <v>97</v>
      </c>
      <c r="F47" s="101"/>
      <c r="G47" s="101"/>
      <c r="H47" s="101"/>
      <c r="I47" s="101">
        <f>J47+K47</f>
        <v>2665.3</v>
      </c>
      <c r="J47" s="101">
        <f>J48</f>
        <v>2665.3</v>
      </c>
      <c r="K47" s="101"/>
      <c r="M47" s="198"/>
      <c r="N47" s="185"/>
    </row>
    <row r="48" spans="1:14" ht="47.25" customHeight="1" x14ac:dyDescent="0.25">
      <c r="A48" s="186"/>
      <c r="B48" s="199" t="s">
        <v>96</v>
      </c>
      <c r="C48" s="200" t="s">
        <v>98</v>
      </c>
      <c r="D48" s="118" t="s">
        <v>13</v>
      </c>
      <c r="E48" s="190" t="s">
        <v>99</v>
      </c>
      <c r="F48" s="67"/>
      <c r="G48" s="67"/>
      <c r="H48" s="67"/>
      <c r="I48" s="67">
        <f>J48+K48</f>
        <v>2665.3</v>
      </c>
      <c r="J48" s="67">
        <f>923.1+639.3+472.9+630</f>
        <v>2665.3</v>
      </c>
      <c r="K48" s="67"/>
      <c r="M48" s="198"/>
      <c r="N48" s="185"/>
    </row>
    <row r="49" spans="1:14" ht="39" customHeight="1" x14ac:dyDescent="0.25">
      <c r="A49" s="186"/>
      <c r="B49" s="140" t="s">
        <v>25</v>
      </c>
      <c r="C49" s="140"/>
      <c r="D49" s="140"/>
      <c r="E49" s="140"/>
      <c r="F49" s="101">
        <f t="shared" si="0"/>
        <v>2908.7</v>
      </c>
      <c r="G49" s="101">
        <f>G50+G54</f>
        <v>1561</v>
      </c>
      <c r="H49" s="101">
        <f>H50+H54</f>
        <v>1347.7</v>
      </c>
      <c r="I49" s="101">
        <f t="shared" ref="I49:I56" si="6">J49+K49</f>
        <v>2908.7</v>
      </c>
      <c r="J49" s="101">
        <f>J50+J54</f>
        <v>1561</v>
      </c>
      <c r="K49" s="101">
        <f>K50+K54</f>
        <v>1347.7</v>
      </c>
      <c r="M49" s="201"/>
      <c r="N49" s="201"/>
    </row>
    <row r="50" spans="1:14" ht="39" customHeight="1" x14ac:dyDescent="0.25">
      <c r="A50" s="186"/>
      <c r="B50" s="89" t="s">
        <v>14</v>
      </c>
      <c r="C50" s="116"/>
      <c r="D50" s="116"/>
      <c r="E50" s="115" t="s">
        <v>15</v>
      </c>
      <c r="F50" s="101">
        <f t="shared" si="0"/>
        <v>1491</v>
      </c>
      <c r="G50" s="101">
        <f>G51</f>
        <v>1491</v>
      </c>
      <c r="H50" s="101"/>
      <c r="I50" s="101">
        <f t="shared" si="6"/>
        <v>1491</v>
      </c>
      <c r="J50" s="101">
        <f>J51</f>
        <v>1491</v>
      </c>
      <c r="K50" s="101"/>
      <c r="M50" s="185"/>
      <c r="N50" s="185"/>
    </row>
    <row r="51" spans="1:14" ht="29.25" customHeight="1" x14ac:dyDescent="0.25">
      <c r="A51" s="186"/>
      <c r="B51" s="104" t="s">
        <v>26</v>
      </c>
      <c r="C51" s="105"/>
      <c r="D51" s="105"/>
      <c r="E51" s="106" t="s">
        <v>27</v>
      </c>
      <c r="F51" s="101">
        <f t="shared" si="0"/>
        <v>1491</v>
      </c>
      <c r="G51" s="101">
        <f>G52+G53</f>
        <v>1491</v>
      </c>
      <c r="H51" s="101"/>
      <c r="I51" s="101">
        <f t="shared" si="6"/>
        <v>1491</v>
      </c>
      <c r="J51" s="101">
        <f>J52+J53</f>
        <v>1491</v>
      </c>
      <c r="K51" s="101"/>
      <c r="M51" s="185"/>
      <c r="N51" s="185"/>
    </row>
    <row r="52" spans="1:14" ht="56.25" customHeight="1" x14ac:dyDescent="0.25">
      <c r="A52" s="186"/>
      <c r="B52" s="116" t="s">
        <v>26</v>
      </c>
      <c r="C52" s="118" t="s">
        <v>53</v>
      </c>
      <c r="D52" s="116">
        <v>200</v>
      </c>
      <c r="E52" s="107" t="s">
        <v>36</v>
      </c>
      <c r="F52" s="67">
        <f t="shared" si="0"/>
        <v>1456</v>
      </c>
      <c r="G52" s="103">
        <v>1456</v>
      </c>
      <c r="H52" s="101"/>
      <c r="I52" s="67">
        <f t="shared" si="6"/>
        <v>1456</v>
      </c>
      <c r="J52" s="103">
        <v>1456</v>
      </c>
      <c r="K52" s="101"/>
      <c r="M52" s="198"/>
      <c r="N52" s="198"/>
    </row>
    <row r="53" spans="1:14" ht="92.25" customHeight="1" x14ac:dyDescent="0.25">
      <c r="A53" s="186"/>
      <c r="B53" s="116" t="s">
        <v>26</v>
      </c>
      <c r="C53" s="118" t="s">
        <v>53</v>
      </c>
      <c r="D53" s="116">
        <v>200</v>
      </c>
      <c r="E53" s="107" t="s">
        <v>28</v>
      </c>
      <c r="F53" s="67">
        <f t="shared" si="0"/>
        <v>35</v>
      </c>
      <c r="G53" s="103">
        <v>35</v>
      </c>
      <c r="H53" s="67"/>
      <c r="I53" s="67">
        <f t="shared" si="6"/>
        <v>35</v>
      </c>
      <c r="J53" s="103">
        <v>35</v>
      </c>
      <c r="K53" s="67"/>
      <c r="M53" s="185"/>
      <c r="N53" s="185"/>
    </row>
    <row r="54" spans="1:14" ht="27" customHeight="1" x14ac:dyDescent="0.25">
      <c r="A54" s="186"/>
      <c r="B54" s="104" t="s">
        <v>20</v>
      </c>
      <c r="C54" s="108"/>
      <c r="D54" s="109"/>
      <c r="E54" s="106" t="s">
        <v>21</v>
      </c>
      <c r="F54" s="101">
        <f t="shared" si="0"/>
        <v>1417.7</v>
      </c>
      <c r="G54" s="101">
        <f>G55</f>
        <v>70</v>
      </c>
      <c r="H54" s="101">
        <f>H55</f>
        <v>1347.7</v>
      </c>
      <c r="I54" s="101">
        <f t="shared" si="6"/>
        <v>1417.7</v>
      </c>
      <c r="J54" s="101">
        <f>J55</f>
        <v>70</v>
      </c>
      <c r="K54" s="101">
        <f>K55</f>
        <v>1347.7</v>
      </c>
      <c r="M54" s="185"/>
      <c r="N54" s="185"/>
    </row>
    <row r="55" spans="1:14" ht="27" customHeight="1" x14ac:dyDescent="0.25">
      <c r="A55" s="186"/>
      <c r="B55" s="104" t="s">
        <v>22</v>
      </c>
      <c r="C55" s="108"/>
      <c r="D55" s="109"/>
      <c r="E55" s="110" t="s">
        <v>23</v>
      </c>
      <c r="F55" s="101">
        <f t="shared" si="0"/>
        <v>1417.7</v>
      </c>
      <c r="G55" s="101">
        <f>SUM(G56:G57)</f>
        <v>70</v>
      </c>
      <c r="H55" s="101">
        <f>SUM(H56:H57)</f>
        <v>1347.7</v>
      </c>
      <c r="I55" s="101">
        <f t="shared" si="6"/>
        <v>1417.7</v>
      </c>
      <c r="J55" s="101">
        <f>SUM(J56:J57)</f>
        <v>70</v>
      </c>
      <c r="K55" s="101">
        <f>SUM(K56:K57)</f>
        <v>1347.7</v>
      </c>
      <c r="M55" s="185"/>
      <c r="N55" s="185"/>
    </row>
    <row r="56" spans="1:14" ht="41.25" customHeight="1" x14ac:dyDescent="0.25">
      <c r="A56" s="186"/>
      <c r="B56" s="141" t="s">
        <v>22</v>
      </c>
      <c r="C56" s="116" t="s">
        <v>64</v>
      </c>
      <c r="D56" s="141" t="s">
        <v>13</v>
      </c>
      <c r="E56" s="142" t="s">
        <v>24</v>
      </c>
      <c r="F56" s="67">
        <f t="shared" si="0"/>
        <v>70</v>
      </c>
      <c r="G56" s="67">
        <v>70</v>
      </c>
      <c r="H56" s="101"/>
      <c r="I56" s="67">
        <f t="shared" si="6"/>
        <v>70</v>
      </c>
      <c r="J56" s="67">
        <v>70</v>
      </c>
      <c r="K56" s="101"/>
      <c r="M56" s="185"/>
      <c r="N56" s="185"/>
    </row>
    <row r="57" spans="1:14" ht="43.5" customHeight="1" x14ac:dyDescent="0.25">
      <c r="A57" s="186"/>
      <c r="B57" s="141"/>
      <c r="C57" s="116" t="s">
        <v>65</v>
      </c>
      <c r="D57" s="141"/>
      <c r="E57" s="142"/>
      <c r="F57" s="67">
        <f>H57</f>
        <v>1347.7</v>
      </c>
      <c r="G57" s="67"/>
      <c r="H57" s="67">
        <v>1347.7</v>
      </c>
      <c r="I57" s="67">
        <f>K57</f>
        <v>1347.7</v>
      </c>
      <c r="J57" s="67"/>
      <c r="K57" s="67">
        <v>1347.7</v>
      </c>
      <c r="M57" s="185"/>
      <c r="N57" s="185"/>
    </row>
    <row r="58" spans="1:14" ht="54.75" customHeight="1" x14ac:dyDescent="0.25">
      <c r="A58" s="186"/>
      <c r="B58" s="140" t="s">
        <v>35</v>
      </c>
      <c r="C58" s="140"/>
      <c r="D58" s="140"/>
      <c r="E58" s="140"/>
      <c r="F58" s="101">
        <f>G58+H58</f>
        <v>66560.700000000012</v>
      </c>
      <c r="G58" s="101">
        <f>G59</f>
        <v>1456.1</v>
      </c>
      <c r="H58" s="101">
        <f>H59</f>
        <v>65104.600000000006</v>
      </c>
      <c r="I58" s="101">
        <f t="shared" ref="I58:I64" si="7">J58+K58</f>
        <v>66560.700000000012</v>
      </c>
      <c r="J58" s="101">
        <f>J59</f>
        <v>1456.1</v>
      </c>
      <c r="K58" s="101">
        <f>K59</f>
        <v>65104.600000000006</v>
      </c>
      <c r="M58" s="185"/>
      <c r="N58" s="185"/>
    </row>
    <row r="59" spans="1:14" ht="27.75" customHeight="1" x14ac:dyDescent="0.25">
      <c r="A59" s="186"/>
      <c r="B59" s="104" t="s">
        <v>20</v>
      </c>
      <c r="C59" s="108"/>
      <c r="D59" s="109"/>
      <c r="E59" s="106" t="s">
        <v>21</v>
      </c>
      <c r="F59" s="101">
        <f t="shared" ref="F59:F64" si="8">G59+H59</f>
        <v>66560.700000000012</v>
      </c>
      <c r="G59" s="101">
        <f>G60</f>
        <v>1456.1</v>
      </c>
      <c r="H59" s="101">
        <f>H60</f>
        <v>65104.600000000006</v>
      </c>
      <c r="I59" s="101">
        <f t="shared" si="7"/>
        <v>66560.700000000012</v>
      </c>
      <c r="J59" s="101">
        <f>J60</f>
        <v>1456.1</v>
      </c>
      <c r="K59" s="101">
        <f>K60</f>
        <v>65104.600000000006</v>
      </c>
      <c r="M59" s="185"/>
      <c r="N59" s="185"/>
    </row>
    <row r="60" spans="1:14" ht="27.75" customHeight="1" x14ac:dyDescent="0.25">
      <c r="A60" s="186"/>
      <c r="B60" s="89" t="s">
        <v>22</v>
      </c>
      <c r="C60" s="111"/>
      <c r="D60" s="111"/>
      <c r="E60" s="112" t="s">
        <v>23</v>
      </c>
      <c r="F60" s="101">
        <f t="shared" si="8"/>
        <v>66560.700000000012</v>
      </c>
      <c r="G60" s="101">
        <f>G61+G62+G63</f>
        <v>1456.1</v>
      </c>
      <c r="H60" s="101">
        <f>H61+H62+H63</f>
        <v>65104.600000000006</v>
      </c>
      <c r="I60" s="101">
        <f t="shared" si="7"/>
        <v>66560.700000000012</v>
      </c>
      <c r="J60" s="101">
        <f>J61+J62+J63</f>
        <v>1456.1</v>
      </c>
      <c r="K60" s="101">
        <f>K61+K62+K63</f>
        <v>65104.600000000006</v>
      </c>
      <c r="M60" s="185"/>
      <c r="N60" s="185"/>
    </row>
    <row r="61" spans="1:14" s="113" customFormat="1" ht="120" customHeight="1" x14ac:dyDescent="0.25">
      <c r="A61" s="202"/>
      <c r="B61" s="118" t="s">
        <v>22</v>
      </c>
      <c r="C61" s="118" t="s">
        <v>66</v>
      </c>
      <c r="D61" s="118" t="s">
        <v>12</v>
      </c>
      <c r="E61" s="117" t="s">
        <v>50</v>
      </c>
      <c r="F61" s="67">
        <f t="shared" si="8"/>
        <v>45760.4</v>
      </c>
      <c r="G61" s="67"/>
      <c r="H61" s="103">
        <v>45760.4</v>
      </c>
      <c r="I61" s="67">
        <f t="shared" si="7"/>
        <v>45760.4</v>
      </c>
      <c r="J61" s="67"/>
      <c r="K61" s="103">
        <v>45760.4</v>
      </c>
      <c r="M61" s="185"/>
      <c r="N61" s="185"/>
    </row>
    <row r="62" spans="1:14" s="113" customFormat="1" ht="34.5" customHeight="1" x14ac:dyDescent="0.25">
      <c r="A62" s="202"/>
      <c r="B62" s="143" t="s">
        <v>22</v>
      </c>
      <c r="C62" s="118" t="s">
        <v>82</v>
      </c>
      <c r="D62" s="143" t="s">
        <v>12</v>
      </c>
      <c r="E62" s="142" t="s">
        <v>46</v>
      </c>
      <c r="F62" s="67">
        <f t="shared" si="8"/>
        <v>1456.1</v>
      </c>
      <c r="G62" s="67">
        <v>1456.1</v>
      </c>
      <c r="H62" s="103"/>
      <c r="I62" s="67">
        <f t="shared" si="7"/>
        <v>1456.1</v>
      </c>
      <c r="J62" s="67">
        <v>1456.1</v>
      </c>
      <c r="K62" s="103"/>
      <c r="M62" s="185"/>
      <c r="N62" s="185"/>
    </row>
    <row r="63" spans="1:14" s="113" customFormat="1" ht="36.75" customHeight="1" x14ac:dyDescent="0.25">
      <c r="A63" s="202"/>
      <c r="B63" s="143"/>
      <c r="C63" s="118" t="s">
        <v>83</v>
      </c>
      <c r="D63" s="143"/>
      <c r="E63" s="142"/>
      <c r="F63" s="67">
        <f t="shared" si="8"/>
        <v>19344.2</v>
      </c>
      <c r="H63" s="103">
        <v>19344.2</v>
      </c>
      <c r="I63" s="67">
        <f t="shared" si="7"/>
        <v>19344.2</v>
      </c>
      <c r="K63" s="103">
        <v>19344.2</v>
      </c>
      <c r="M63" s="185"/>
      <c r="N63" s="185"/>
    </row>
    <row r="64" spans="1:14" s="152" customFormat="1" ht="27" customHeight="1" x14ac:dyDescent="0.25">
      <c r="A64" s="203"/>
      <c r="B64" s="139" t="s">
        <v>29</v>
      </c>
      <c r="C64" s="139"/>
      <c r="D64" s="139"/>
      <c r="E64" s="114"/>
      <c r="F64" s="101">
        <f t="shared" si="8"/>
        <v>579942.1</v>
      </c>
      <c r="G64" s="101">
        <f>SUM(G16+G49+G58)</f>
        <v>324305.5</v>
      </c>
      <c r="H64" s="101">
        <f>SUM(H16+H49+H58)</f>
        <v>255636.59999999998</v>
      </c>
      <c r="I64" s="101">
        <f t="shared" si="7"/>
        <v>579942.1</v>
      </c>
      <c r="J64" s="101">
        <f>SUM(J16+J49+J58)</f>
        <v>324305.49999999994</v>
      </c>
      <c r="K64" s="101">
        <f>SUM(K16+K49+K58)</f>
        <v>255636.60000000003</v>
      </c>
    </row>
    <row r="65" spans="2:11" s="152" customFormat="1" ht="16.5" x14ac:dyDescent="0.25">
      <c r="B65" s="204"/>
      <c r="C65" s="204"/>
      <c r="D65" s="204"/>
      <c r="E65" s="204"/>
      <c r="F65" s="205"/>
      <c r="G65" s="205"/>
      <c r="H65" s="205"/>
      <c r="I65" s="205"/>
      <c r="J65" s="205"/>
      <c r="K65" s="205"/>
    </row>
    <row r="66" spans="2:11" x14ac:dyDescent="0.25">
      <c r="G66" s="207"/>
      <c r="H66" s="208"/>
      <c r="J66" s="207"/>
    </row>
    <row r="67" spans="2:11" x14ac:dyDescent="0.25">
      <c r="G67" s="209"/>
      <c r="J67" s="209"/>
    </row>
    <row r="69" spans="2:11" x14ac:dyDescent="0.25">
      <c r="B69" s="144"/>
      <c r="C69" s="144"/>
      <c r="D69" s="144"/>
      <c r="E69" s="144"/>
      <c r="F69" s="144"/>
      <c r="G69" s="189"/>
      <c r="J69" s="189"/>
      <c r="K69" s="144"/>
    </row>
  </sheetData>
  <mergeCells count="35">
    <mergeCell ref="B64:D64"/>
    <mergeCell ref="B49:E49"/>
    <mergeCell ref="B56:B57"/>
    <mergeCell ref="D56:D57"/>
    <mergeCell ref="E56:E57"/>
    <mergeCell ref="B58:E58"/>
    <mergeCell ref="B62:B63"/>
    <mergeCell ref="D62:D63"/>
    <mergeCell ref="E62:E63"/>
    <mergeCell ref="B16:E16"/>
    <mergeCell ref="B17:E17"/>
    <mergeCell ref="B25:E25"/>
    <mergeCell ref="B45:B46"/>
    <mergeCell ref="D45:D46"/>
    <mergeCell ref="E45:E46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0:H10"/>
    <mergeCell ref="B12:D12"/>
    <mergeCell ref="E12:E14"/>
    <mergeCell ref="F12:F14"/>
    <mergeCell ref="G12:H12"/>
    <mergeCell ref="B9:K9"/>
    <mergeCell ref="H4:K4"/>
    <mergeCell ref="E5:H5"/>
    <mergeCell ref="B6:K6"/>
    <mergeCell ref="B7:K7"/>
    <mergeCell ref="B8:K8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1" manualBreakCount="1">
    <brk id="6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</vt:lpstr>
      <vt:lpstr>приложение  (2)</vt:lpstr>
      <vt:lpstr>'приложение '!Заголовки_для_печати</vt:lpstr>
      <vt:lpstr>'приложение  (2)'!Заголовки_для_печати</vt:lpstr>
      <vt:lpstr>'приложение '!Область_печати</vt:lpstr>
      <vt:lpstr>'приложение  (2)'!Область_печати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BU21</cp:lastModifiedBy>
  <cp:lastPrinted>2025-10-29T12:26:55Z</cp:lastPrinted>
  <dcterms:created xsi:type="dcterms:W3CDTF">2017-11-08T08:25:33Z</dcterms:created>
  <dcterms:modified xsi:type="dcterms:W3CDTF">2025-10-29T12:26:57Z</dcterms:modified>
</cp:coreProperties>
</file>